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ADMINISTRACION\PRESUPUESTO\3.BIBIANA SEGURA\2018\PORTAL DE TRANSPARENCIA\REPORTE DE JUNIO 2018-NUEVO FORMATO\"/>
    </mc:Choice>
  </mc:AlternateContent>
  <bookViews>
    <workbookView xWindow="0" yWindow="0" windowWidth="15360" windowHeight="7755"/>
  </bookViews>
  <sheets>
    <sheet name="Plantilla Ejecución " sheetId="3" r:id="rId1"/>
  </sheets>
  <definedNames>
    <definedName name="_xlnm.Print_Area" localSheetId="0">'Plantilla Ejecución '!$A$1:$N$95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9" i="3" l="1"/>
  <c r="N76" i="3"/>
  <c r="M76" i="3"/>
  <c r="M89" i="3" l="1"/>
  <c r="M25" i="3" l="1"/>
  <c r="M24" i="3"/>
  <c r="M23" i="3"/>
  <c r="L89" i="3" l="1"/>
  <c r="L76" i="3"/>
  <c r="K89" i="3" l="1"/>
  <c r="K76" i="3" l="1"/>
  <c r="J89" i="3" l="1"/>
  <c r="J76" i="3"/>
  <c r="J55" i="3"/>
  <c r="J37" i="3"/>
  <c r="J35" i="3"/>
  <c r="J34" i="3"/>
  <c r="J33" i="3"/>
  <c r="J31" i="3"/>
  <c r="J30" i="3"/>
  <c r="J29" i="3"/>
  <c r="J26" i="3"/>
  <c r="J25" i="3"/>
  <c r="J23" i="3"/>
  <c r="J22" i="3"/>
  <c r="J20" i="3"/>
  <c r="J13" i="3"/>
  <c r="J39" i="3"/>
  <c r="J40" i="3"/>
  <c r="H39" i="3"/>
  <c r="J19" i="3"/>
  <c r="J17" i="3"/>
  <c r="I26" i="3" l="1"/>
  <c r="I20" i="3"/>
  <c r="I87" i="3"/>
  <c r="I37" i="3"/>
  <c r="I34" i="3"/>
  <c r="I31" i="3"/>
  <c r="I30" i="3"/>
  <c r="I29" i="3"/>
  <c r="I23" i="3"/>
  <c r="I22" i="3"/>
  <c r="I39" i="3"/>
  <c r="I40" i="3"/>
  <c r="I76" i="3" l="1"/>
  <c r="I89" i="3" s="1"/>
  <c r="I19" i="3"/>
  <c r="I17" i="3"/>
  <c r="I14" i="3"/>
  <c r="I13" i="3"/>
  <c r="C87" i="3" l="1"/>
  <c r="D87" i="3" s="1"/>
  <c r="G19" i="3"/>
  <c r="G24" i="3"/>
  <c r="G23" i="3"/>
  <c r="G21" i="3"/>
  <c r="G20" i="3"/>
  <c r="G40" i="3"/>
  <c r="G39" i="3"/>
  <c r="G35" i="3"/>
  <c r="F62" i="3"/>
  <c r="F29" i="3"/>
  <c r="F24" i="3"/>
  <c r="F20" i="3"/>
  <c r="F40" i="3"/>
  <c r="F39" i="3"/>
  <c r="F14" i="3"/>
  <c r="E24" i="3"/>
  <c r="E20" i="3"/>
  <c r="D20" i="3"/>
  <c r="E40" i="3"/>
  <c r="E39" i="3"/>
  <c r="D40" i="3"/>
  <c r="D39" i="3"/>
  <c r="C39" i="3"/>
  <c r="C40" i="3"/>
  <c r="E87" i="3" l="1"/>
  <c r="D24" i="3"/>
  <c r="F19" i="3"/>
  <c r="E19" i="3"/>
  <c r="D19" i="3"/>
  <c r="C19" i="3"/>
  <c r="G17" i="3"/>
  <c r="F17" i="3"/>
  <c r="E17" i="3"/>
  <c r="D17" i="3"/>
  <c r="D76" i="3" s="1"/>
  <c r="D89" i="3" s="1"/>
  <c r="C17" i="3"/>
  <c r="H13" i="3"/>
  <c r="G13" i="3"/>
  <c r="F13" i="3"/>
  <c r="F76" i="3" s="1"/>
  <c r="E13" i="3"/>
  <c r="D13" i="3"/>
  <c r="C13" i="3"/>
  <c r="E76" i="3" l="1"/>
  <c r="C76" i="3"/>
  <c r="C89" i="3" s="1"/>
  <c r="G76" i="3"/>
  <c r="F87" i="3"/>
  <c r="E89" i="3"/>
  <c r="H55" i="3"/>
  <c r="H37" i="3"/>
  <c r="H35" i="3"/>
  <c r="H23" i="3"/>
  <c r="H20" i="3"/>
  <c r="H76" i="3" l="1"/>
  <c r="G87" i="3"/>
  <c r="F89" i="3"/>
  <c r="H87" i="3" l="1"/>
  <c r="H89" i="3" s="1"/>
  <c r="G89" i="3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<sst xmlns="http://schemas.openxmlformats.org/spreadsheetml/2006/main" count="105" uniqueCount="105">
  <si>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</si>
  <si>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</si>
  <si>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</si>
  <si>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</si>
  <si>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</si>
  <si>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</si>
  <si>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</si>
  <si>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</si>
  <si>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</si>
  <si>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</si>
  <si>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</si>
  <si>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</si>
  <si>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</si>
  <si>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</si>
  <si>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</si>
  <si>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</si>
  <si>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</si>
  <si>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</si>
  <si>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</si>
  <si>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</si>
  <si>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</si>
  <si>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</si>
  <si>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</si>
  <si>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</si>
  <si>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</si>
  <si>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</si>
  <si>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</si>
  <si>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</si>
  <si>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</si>
  <si>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</si>
  <si>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</si>
  <si>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</si>
  <si>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</si>
  <si>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</si>
  <si>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</si>
  <si>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</si>
  <si>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</si>
  <si>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</si>
  <si>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</si>
  <si>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</si>
  <si>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</si>
  <si>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</si>
  <si>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</si>
  <si>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</si>
  <si>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</si>
  <si>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</si>
  <si>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</si>
  <si>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</si>
  <si>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</si>
  <si>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</si>
  <si>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</si>
  <si>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</si>
  <si>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</si>
  <si>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</si>
  <si>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</si>
  <si>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</si>
  <si>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</si>
  <si>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</si>
  <si>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</si>
  <si>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</si>
  <si>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</si>
  <si>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</si>
  <si>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</si>
  <si>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</si>
  <si>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</si>
  <si>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</si>
  <si>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</si>
  <si>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</si>
  <si>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</si>
  <si>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</si>
  <si>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</si>
  <si>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</si>
  <si>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</si>
  <si>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</si>
  <si>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</si>
  <si>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</si>
  <si>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</si>
  <si>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</si>
  <si>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</si>
  <si>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</si>
  <si>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</si>
  <si>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</si>
  <si>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</si>
  <si>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</si>
  <si>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</si>
  <si>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</si>
  <si>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</si>
  <si>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</si>
  <si>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</si>
  <si>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</si>
  <si>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</si>
  <si>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</si>
  <si>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</si>
  <si>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Año 2018</t>
  </si>
  <si>
    <t>MINISTERIO DE TRABAJO</t>
  </si>
  <si>
    <t>PREPARADO POR:</t>
  </si>
  <si>
    <t>REVISADO POR:</t>
  </si>
  <si>
    <t>APROBADO POR:</t>
  </si>
  <si>
    <t>LIC. DABELVA PEREZ</t>
  </si>
  <si>
    <t>AUXILIAR ADMINISTRATIVO I</t>
  </si>
  <si>
    <t xml:space="preserve">ENC. EJECUCION PRESUPUESTARIA </t>
  </si>
  <si>
    <t xml:space="preserve">      LIC. JUAN JOSE ESTRELLA</t>
  </si>
  <si>
    <t>DIRECTOR FINANCIERO</t>
  </si>
  <si>
    <t>LIC. WENDY JIMENEZ DIAZ</t>
  </si>
  <si>
    <r>
      <rPr>
        <b/>
        <i/>
        <sz val="12"/>
        <color theme="1"/>
        <rFont val="Book Antiqua"/>
        <family val="1"/>
      </rPr>
      <t>“</t>
    </r>
    <r>
      <rPr>
        <b/>
        <i/>
        <sz val="12"/>
        <color theme="1"/>
        <rFont val="Monotype Corsiva"/>
        <family val="4"/>
      </rPr>
      <t>Año del Fomento a las Exportaciones</t>
    </r>
    <r>
      <rPr>
        <b/>
        <i/>
        <sz val="12"/>
        <color rgb="FF1D1B11"/>
        <rFont val="Book Antiqua"/>
        <family val="1"/>
      </rPr>
      <t>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</si>
</sst>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theme="1"/>
      <name val="Book Antiqua"/>
      <family val="1"/>
    </font>
    <font>
      <b/>
      <i/>
      <sz val="12"/>
      <color theme="1"/>
      <name val="Monotype Corsiva"/>
      <family val="4"/>
    </font>
    <font>
      <b/>
      <i/>
      <sz val="12"/>
      <color rgb="FF1D1B11"/>
      <name val="Book Antiqua"/>
      <family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5" fillId="0" borderId="0" xfId="1" applyFont="1"/>
    <xf numFmtId="0" fontId="5" fillId="0" borderId="0" xfId="0" applyFont="1"/>
    <xf numFmtId="164" fontId="5" fillId="0" borderId="0" xfId="0" applyNumberFormat="1" applyFont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1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0" fillId="0" borderId="0" xfId="0" applyFont="1"/>
    <xf numFmtId="43" fontId="4" fillId="0" borderId="0" xfId="1" applyFont="1"/>
    <xf numFmtId="165" fontId="10" fillId="0" borderId="0" xfId="0" applyNumberFormat="1" applyFont="1" applyFill="1" applyBorder="1" applyAlignment="1">
      <alignment horizontal="right" vertical="top"/>
    </xf>
    <xf numFmtId="43" fontId="4" fillId="0" borderId="0" xfId="0" applyNumberFormat="1" applyFont="1"/>
    <xf numFmtId="165" fontId="10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vertical="top"/>
    </xf>
    <xf numFmtId="0" fontId="4" fillId="0" borderId="0" xfId="0" applyFont="1"/>
    <xf numFmtId="43" fontId="1" fillId="2" borderId="2" xfId="0" applyNumberFormat="1" applyFont="1" applyFill="1" applyBorder="1" applyAlignment="1">
      <alignment horizontal="center" vertical="center" wrapText="1"/>
    </xf>
    <xf numFmtId="43" fontId="1" fillId="4" borderId="0" xfId="1" applyFont="1" applyFill="1"/>
    <xf numFmtId="43" fontId="1" fillId="3" borderId="2" xfId="0" applyNumberFormat="1" applyFont="1" applyFill="1" applyBorder="1" applyAlignment="1">
      <alignment horizontal="center" vertical="center" wrapText="1"/>
    </xf>
    <xf numFmtId="43" fontId="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/>
    <xf numFmtId="164" fontId="5" fillId="0" borderId="0" xfId="0" applyNumberFormat="1" applyFont="1"/>
    <xf numFmtId="43" fontId="1" fillId="3" borderId="0" xfId="0" applyNumberFormat="1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164" fontId="5" fillId="6" borderId="0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vertical="top"/>
    </xf>
    <xf numFmtId="0" fontId="1" fillId="3" borderId="0" xfId="0" applyFont="1" applyFill="1" applyBorder="1" applyAlignment="1">
      <alignment horizontal="center" vertical="center" wrapText="1"/>
    </xf>
    <xf numFmtId="43" fontId="0" fillId="0" borderId="0" xfId="1" applyFont="1" applyAlignment="1">
      <alignment vertical="top" wrapText="1"/>
    </xf>
    <xf numFmtId="43" fontId="0" fillId="0" borderId="0" xfId="1" applyFont="1" applyAlignment="1">
      <alignment vertical="top"/>
    </xf>
    <xf numFmtId="43" fontId="1" fillId="2" borderId="2" xfId="1" applyFont="1" applyFill="1" applyBorder="1" applyAlignment="1">
      <alignment horizontal="center" vertical="center" wrapText="1"/>
    </xf>
    <xf numFmtId="0" fontId="1" fillId="0" borderId="0" xfId="0" applyFont="1"/>
    <xf numFmtId="43" fontId="1" fillId="3" borderId="0" xfId="1" applyFont="1" applyFill="1" applyBorder="1" applyAlignment="1">
      <alignment horizontal="center" vertical="center" wrapText="1"/>
    </xf>
    <xf numFmtId="43" fontId="5" fillId="0" borderId="0" xfId="1" applyFont="1" applyAlignment="1">
      <alignment vertical="top"/>
    </xf>
    <xf numFmtId="43" fontId="6" fillId="2" borderId="2" xfId="1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6" fillId="0" borderId="1" xfId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19050</xdr:rowOff>
    </xdr:from>
    <xdr:to>
      <xdr:col>6</xdr:col>
      <xdr:colOff>73025</xdr:colOff>
      <xdr:row>3</xdr:row>
      <xdr:rowOff>142875</xdr:rowOff>
    </xdr:to>
    <xdr:pic>
      <xdr:nvPicPr>
        <xdr:cNvPr id="4" name="Imagen 3" descr="C:\Documents and Settings\maria_hiciano\Configuración local\Archivos temporales de Internet\Content.Word\Logo MDT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7650" y="19050"/>
          <a:ext cx="730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445915</xdr:colOff>
      <xdr:row>89</xdr:row>
      <xdr:rowOff>175628</xdr:rowOff>
    </xdr:from>
    <xdr:to>
      <xdr:col>3</xdr:col>
      <xdr:colOff>175147</xdr:colOff>
      <xdr:row>91</xdr:row>
      <xdr:rowOff>184205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60000">
          <a:off x="4055890" y="19435178"/>
          <a:ext cx="1405632" cy="3895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1028700</xdr:colOff>
      <xdr:row>89</xdr:row>
      <xdr:rowOff>66674</xdr:rowOff>
    </xdr:from>
    <xdr:to>
      <xdr:col>7</xdr:col>
      <xdr:colOff>1023162</xdr:colOff>
      <xdr:row>92</xdr:row>
      <xdr:rowOff>38099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77250" y="19326224"/>
          <a:ext cx="2089962" cy="54292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952500</xdr:colOff>
      <xdr:row>88</xdr:row>
      <xdr:rowOff>180975</xdr:rowOff>
    </xdr:from>
    <xdr:to>
      <xdr:col>5</xdr:col>
      <xdr:colOff>1066800</xdr:colOff>
      <xdr:row>94</xdr:row>
      <xdr:rowOff>152400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19240500"/>
          <a:ext cx="1114425" cy="1123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2590800</xdr:colOff>
      <xdr:row>89</xdr:row>
      <xdr:rowOff>95250</xdr:rowOff>
    </xdr:from>
    <xdr:to>
      <xdr:col>1</xdr:col>
      <xdr:colOff>47625</xdr:colOff>
      <xdr:row>94</xdr:row>
      <xdr:rowOff>152400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19354800"/>
          <a:ext cx="1066800" cy="10096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981075</xdr:colOff>
          <xdr:row>89</xdr:row>
          <xdr:rowOff>95250</xdr:rowOff>
        </xdr:from>
        <xdr:to>
          <xdr:col>0</xdr:col>
          <xdr:colOff>2266950</xdr:colOff>
          <xdr:row>91</xdr:row>
          <xdr:rowOff>152400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A1073"/>
  <sheetViews>
    <sheetView showGridLines="0" tabSelected="1" zoomScaleNormal="100" workbookViewId="0">
      <pane xSplit="1" topLeftCell="I1" activePane="topRight" state="frozen"/>
      <selection pane="topRight" activeCell="A12" sqref="A12"/>
    </sheetView>
  </sheetViews>
  <sheetFormatPr baseColWidth="10" defaultColWidth="9.140625" defaultRowHeight="15" x14ac:dyDescent="0.25"/>
  <cols>
    <col min="1" max="1" width="54.140625" customWidth="1"/>
    <col min="2" max="2" width="10" customWidth="1"/>
    <col min="3" max="3" width="15.140625" bestFit="1" customWidth="1"/>
    <col min="4" max="4" width="15.85546875" customWidth="1"/>
    <col min="5" max="5" width="15" bestFit="1" customWidth="1"/>
    <col min="6" max="6" width="16.140625" bestFit="1" customWidth="1"/>
    <col min="7" max="7" width="15.28515625" customWidth="1"/>
    <col min="8" max="8" width="16.28515625" bestFit="1" customWidth="1"/>
    <col min="9" max="9" width="14.5703125" bestFit="1" customWidth="1"/>
    <col min="10" max="10" width="14.85546875" customWidth="1"/>
    <col min="11" max="11" width="17.85546875" style="29" customWidth="1"/>
    <col min="12" max="12" width="14.7109375" style="29" customWidth="1"/>
    <col min="13" max="13" width="15.28515625" customWidth="1"/>
    <col min="14" max="14" width="14.7109375" customWidth="1"/>
    <col min="16" max="16" width="96.7109375" bestFit="1" customWidth="1"/>
    <col min="18" max="25" width="6" bestFit="1" customWidth="1"/>
    <col min="26" max="27" width="7" bestFit="1" customWidth="1"/>
  </cols>
  <sheetData>
    <row r="5" spans="1:27" s="25" customFormat="1" ht="18.75" x14ac:dyDescent="0.25">
      <c r="A5" s="61" t="s">
        <v>94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P5" s="26"/>
    </row>
    <row r="6" spans="1:27" s="57" customFormat="1" x14ac:dyDescent="0.25">
      <c r="A6" s="64" t="s">
        <v>104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27" ht="18.75" x14ac:dyDescent="0.25">
      <c r="A7" s="61" t="s">
        <v>93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P7" s="10"/>
    </row>
    <row r="8" spans="1:27" ht="15.75" x14ac:dyDescent="0.25">
      <c r="A8" s="62" t="s">
        <v>91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P8" s="10"/>
    </row>
    <row r="9" spans="1:27" x14ac:dyDescent="0.25">
      <c r="A9" s="63" t="s">
        <v>36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P9" s="10"/>
    </row>
    <row r="10" spans="1:27" s="53" customFormat="1" ht="15.75" x14ac:dyDescent="0.25">
      <c r="A10" s="7" t="s">
        <v>0</v>
      </c>
      <c r="B10" s="8" t="s">
        <v>92</v>
      </c>
      <c r="C10" s="8" t="s">
        <v>79</v>
      </c>
      <c r="D10" s="8" t="s">
        <v>80</v>
      </c>
      <c r="E10" s="8" t="s">
        <v>81</v>
      </c>
      <c r="F10" s="8" t="s">
        <v>82</v>
      </c>
      <c r="G10" s="8" t="s">
        <v>83</v>
      </c>
      <c r="H10" s="8" t="s">
        <v>84</v>
      </c>
      <c r="I10" s="8" t="s">
        <v>85</v>
      </c>
      <c r="J10" s="8" t="s">
        <v>86</v>
      </c>
      <c r="K10" s="49" t="s">
        <v>87</v>
      </c>
      <c r="L10" s="49" t="s">
        <v>88</v>
      </c>
      <c r="M10" s="8" t="s">
        <v>89</v>
      </c>
      <c r="N10" s="8" t="s">
        <v>90</v>
      </c>
      <c r="Z10" s="39"/>
      <c r="AA10" s="39"/>
    </row>
    <row r="11" spans="1:27" x14ac:dyDescent="0.25">
      <c r="A11" s="1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x14ac:dyDescent="0.25">
      <c r="A12" s="20" t="s">
        <v>2</v>
      </c>
      <c r="B12" s="13"/>
      <c r="C12" s="12"/>
      <c r="D12" s="30"/>
      <c r="E12" s="30"/>
      <c r="F12" s="30"/>
      <c r="G12" s="30"/>
      <c r="H12" s="30"/>
      <c r="I12" s="13"/>
      <c r="J12" s="13"/>
      <c r="K12" s="13"/>
      <c r="L12" s="13"/>
      <c r="M12" s="13"/>
      <c r="N12" s="13"/>
      <c r="R12" s="14"/>
    </row>
    <row r="13" spans="1:27" x14ac:dyDescent="0.25">
      <c r="A13" s="21" t="s">
        <v>3</v>
      </c>
      <c r="B13" s="13"/>
      <c r="C13" s="31">
        <f>37750944.9+176000</f>
        <v>37926944.899999999</v>
      </c>
      <c r="D13" s="31">
        <f>37371444.9+176000+216000+235348.41</f>
        <v>37998793.309999995</v>
      </c>
      <c r="E13" s="31">
        <f>37004944.9+176000+460000+266500</f>
        <v>37907444.899999999</v>
      </c>
      <c r="F13" s="31">
        <f>36193051.75+176000+460000+330500+144116.29</f>
        <v>37303668.039999999</v>
      </c>
      <c r="G13" s="31">
        <f>37164961.57+176000+402500+330500+128980.16</f>
        <v>38202941.729999997</v>
      </c>
      <c r="H13" s="30">
        <f>36840214.26+176000+402500+330500+216000</f>
        <v>37965214.259999998</v>
      </c>
      <c r="I13" s="30">
        <f>35486873.17+176000+763000+330500</f>
        <v>36756373.170000002</v>
      </c>
      <c r="J13" s="30">
        <f>35377629.2+176000+973000+763000+330500+159113.98+451200+28934.01</f>
        <v>38259377.189999998</v>
      </c>
      <c r="K13" s="13">
        <v>40233749.770000003</v>
      </c>
      <c r="L13" s="13">
        <v>38748409.149999999</v>
      </c>
      <c r="M13" s="15">
        <v>78518927.680000007</v>
      </c>
      <c r="N13" s="15">
        <v>41018957.840000004</v>
      </c>
      <c r="O13" s="16"/>
    </row>
    <row r="14" spans="1:27" x14ac:dyDescent="0.25">
      <c r="A14" s="21" t="s">
        <v>4</v>
      </c>
      <c r="C14" s="31">
        <v>1860000</v>
      </c>
      <c r="D14" s="31">
        <v>1860000</v>
      </c>
      <c r="E14" s="31">
        <v>1860000</v>
      </c>
      <c r="F14" s="31">
        <f>1860000+16206012.01</f>
        <v>18066012.009999998</v>
      </c>
      <c r="G14" s="31">
        <v>1860000</v>
      </c>
      <c r="H14" s="30">
        <v>1860000</v>
      </c>
      <c r="I14" s="30">
        <f>976000+15000</f>
        <v>991000</v>
      </c>
      <c r="J14" s="30">
        <v>1026000</v>
      </c>
      <c r="K14" s="30">
        <v>1051000</v>
      </c>
      <c r="L14" s="30">
        <v>1041000</v>
      </c>
      <c r="M14" s="15">
        <v>1141000</v>
      </c>
      <c r="N14" s="15">
        <v>39711494.899999999</v>
      </c>
      <c r="O14" s="16"/>
    </row>
    <row r="15" spans="1:27" x14ac:dyDescent="0.25">
      <c r="A15" s="21" t="s">
        <v>37</v>
      </c>
      <c r="C15" s="31"/>
      <c r="D15" s="31">
        <v>749400</v>
      </c>
      <c r="E15" s="31">
        <v>336350</v>
      </c>
      <c r="F15" s="31">
        <v>363250</v>
      </c>
      <c r="G15" s="31">
        <v>521850</v>
      </c>
      <c r="H15" s="30">
        <v>427800</v>
      </c>
      <c r="I15" s="30">
        <v>518250</v>
      </c>
      <c r="J15" s="30">
        <v>506100</v>
      </c>
      <c r="K15" s="30">
        <v>59850</v>
      </c>
      <c r="L15" s="30">
        <v>919800</v>
      </c>
      <c r="M15" s="15">
        <v>485400</v>
      </c>
      <c r="N15" s="15">
        <v>499500</v>
      </c>
      <c r="O15" s="16"/>
    </row>
    <row r="16" spans="1:27" x14ac:dyDescent="0.25">
      <c r="A16" s="21" t="s">
        <v>5</v>
      </c>
      <c r="C16" s="31"/>
      <c r="D16" s="31"/>
      <c r="E16" s="31"/>
      <c r="F16" s="31"/>
      <c r="G16" s="31"/>
      <c r="H16" s="32"/>
      <c r="I16" s="30"/>
      <c r="J16" s="30"/>
      <c r="K16" s="13"/>
      <c r="M16" s="15"/>
      <c r="N16" s="15"/>
      <c r="O16" s="16"/>
    </row>
    <row r="17" spans="1:15" x14ac:dyDescent="0.25">
      <c r="A17" s="21" t="s">
        <v>6</v>
      </c>
      <c r="C17" s="31">
        <f>2626550.35+2688306.01+366177.22</f>
        <v>5681033.5799999991</v>
      </c>
      <c r="D17" s="31">
        <f>2614958.2+2676697.51+364378.72</f>
        <v>5656034.4299999997</v>
      </c>
      <c r="E17" s="31">
        <f>2625167.8+2686921.51+365066.22</f>
        <v>5677155.5299999993</v>
      </c>
      <c r="F17" s="31">
        <f>2637451.23+2699222.26+366810.31</f>
        <v>5703483.7999999998</v>
      </c>
      <c r="G17" s="31">
        <f>2636973.83+2698744.19+366890.24</f>
        <v>5702608.2599999998</v>
      </c>
      <c r="H17" s="30">
        <v>5670984.2199999997</v>
      </c>
      <c r="I17" s="30">
        <f>2564701.93+2614037.64+360137.06</f>
        <v>5538876.6299999999</v>
      </c>
      <c r="J17" s="30">
        <f>2573286.74+2622634.56+360690.14</f>
        <v>5556611.4400000004</v>
      </c>
      <c r="K17" s="30">
        <v>5646085.0700000003</v>
      </c>
      <c r="L17" s="30">
        <v>5640057.9199999999</v>
      </c>
      <c r="M17" s="15">
        <v>5657999.8200000003</v>
      </c>
      <c r="N17" s="15">
        <v>5653021.9199999999</v>
      </c>
      <c r="O17" s="16"/>
    </row>
    <row r="18" spans="1:15" x14ac:dyDescent="0.25">
      <c r="A18" s="3" t="s">
        <v>7</v>
      </c>
      <c r="C18" s="31"/>
      <c r="D18" s="31"/>
      <c r="E18" s="31"/>
      <c r="F18" s="31"/>
      <c r="G18" s="31"/>
      <c r="H18" s="32"/>
      <c r="I18" s="30"/>
      <c r="J18" s="30"/>
      <c r="K18" s="13"/>
      <c r="M18" s="15"/>
      <c r="N18" s="15"/>
      <c r="O18" s="16"/>
    </row>
    <row r="19" spans="1:15" x14ac:dyDescent="0.25">
      <c r="A19" s="21" t="s">
        <v>8</v>
      </c>
      <c r="C19" s="31">
        <f>976377.68+23666.46+1013905.36+17102+18889</f>
        <v>2049940.5</v>
      </c>
      <c r="D19" s="31">
        <f>1055413.92+23954.14+999552.16+17102+8376</f>
        <v>2104398.2199999997</v>
      </c>
      <c r="E19" s="31">
        <f>862725.92+24341.22+918781.09+17102+9375</f>
        <v>1832325.23</v>
      </c>
      <c r="F19" s="31">
        <f>1006086.89+24240.06+961041.29+17102+8374</f>
        <v>2016844.2400000002</v>
      </c>
      <c r="G19" s="31">
        <f>1018954.27+24274.81+996490.5+17102+8374</f>
        <v>2065195.58</v>
      </c>
      <c r="H19" s="30">
        <v>2190014.7400000002</v>
      </c>
      <c r="I19" s="30">
        <f>1074958.34+23977.01+1176543.41+17102+9258</f>
        <v>2301838.7599999998</v>
      </c>
      <c r="J19" s="30">
        <f>928264.48+24367.11+1077815.29+17102+8995</f>
        <v>2056543.88</v>
      </c>
      <c r="K19" s="30">
        <v>2207739.66</v>
      </c>
      <c r="L19" s="30">
        <v>2009507.61</v>
      </c>
      <c r="M19" s="15">
        <v>2006023.81</v>
      </c>
      <c r="N19" s="15">
        <v>1850199.14</v>
      </c>
      <c r="O19" s="16"/>
    </row>
    <row r="20" spans="1:15" x14ac:dyDescent="0.25">
      <c r="A20" s="21" t="s">
        <v>9</v>
      </c>
      <c r="C20" s="31">
        <v>29500</v>
      </c>
      <c r="D20" s="31">
        <f>163166.66+326380.14</f>
        <v>489546.80000000005</v>
      </c>
      <c r="E20" s="31">
        <f>54975.25+1142232.23</f>
        <v>1197207.48</v>
      </c>
      <c r="F20" s="31">
        <f>258703.2+178840.8</f>
        <v>437544</v>
      </c>
      <c r="G20" s="31">
        <f>782247.96+140583.33</f>
        <v>922831.28999999992</v>
      </c>
      <c r="H20" s="30">
        <f>114430.8+192666.66</f>
        <v>307097.46000000002</v>
      </c>
      <c r="I20" s="30">
        <f>197107.2+620843.33+405566+135647.46+50087.25</f>
        <v>1409251.24</v>
      </c>
      <c r="J20" s="30">
        <f>140583.33+8000</f>
        <v>148583.32999999999</v>
      </c>
      <c r="K20" s="13">
        <v>140583.32999999999</v>
      </c>
      <c r="L20" s="29">
        <v>387154.23</v>
      </c>
      <c r="M20" s="15">
        <v>295380.68</v>
      </c>
      <c r="N20" s="15">
        <v>203432</v>
      </c>
      <c r="O20" s="16"/>
    </row>
    <row r="21" spans="1:15" x14ac:dyDescent="0.25">
      <c r="A21" s="21" t="s">
        <v>10</v>
      </c>
      <c r="C21" s="33"/>
      <c r="D21" s="31">
        <v>826</v>
      </c>
      <c r="E21" s="31">
        <v>241850</v>
      </c>
      <c r="F21" s="31">
        <v>284700</v>
      </c>
      <c r="G21" s="31">
        <f>319150+499335.2+1897473.76</f>
        <v>2715958.96</v>
      </c>
      <c r="H21" s="30">
        <v>532150</v>
      </c>
      <c r="I21" s="30">
        <v>428950</v>
      </c>
      <c r="J21" s="30">
        <v>361800</v>
      </c>
      <c r="K21" s="13">
        <v>297250</v>
      </c>
      <c r="L21" s="30">
        <v>770292.68</v>
      </c>
      <c r="M21" s="15">
        <v>444369.37</v>
      </c>
      <c r="N21" s="15">
        <v>278100</v>
      </c>
      <c r="O21" s="16"/>
    </row>
    <row r="22" spans="1:15" ht="18" customHeight="1" x14ac:dyDescent="0.25">
      <c r="A22" s="21" t="s">
        <v>11</v>
      </c>
      <c r="C22" s="33"/>
      <c r="D22" s="31"/>
      <c r="E22" s="31">
        <v>2124</v>
      </c>
      <c r="F22" s="31">
        <v>2832</v>
      </c>
      <c r="G22" s="31">
        <v>3186</v>
      </c>
      <c r="H22" s="30">
        <v>897668.78</v>
      </c>
      <c r="I22" s="30">
        <f>389601.11+29205</f>
        <v>418806.11</v>
      </c>
      <c r="J22" s="30">
        <f>86169+11262</f>
        <v>97431</v>
      </c>
      <c r="K22" s="13"/>
      <c r="M22" s="15">
        <v>23351</v>
      </c>
      <c r="N22" s="15">
        <v>2360</v>
      </c>
      <c r="O22" s="16"/>
    </row>
    <row r="23" spans="1:15" x14ac:dyDescent="0.25">
      <c r="A23" s="21" t="s">
        <v>12</v>
      </c>
      <c r="C23" s="31">
        <v>536295.52</v>
      </c>
      <c r="D23" s="31">
        <v>595295.52</v>
      </c>
      <c r="E23" s="31">
        <v>565795.52</v>
      </c>
      <c r="F23" s="31">
        <v>796320.32</v>
      </c>
      <c r="G23" s="31">
        <f>623426.72+66463.5</f>
        <v>689890.22</v>
      </c>
      <c r="H23" s="30">
        <f>612880.47+25960</f>
        <v>638840.47</v>
      </c>
      <c r="I23" s="30">
        <f>612880.47+5310</f>
        <v>618190.47</v>
      </c>
      <c r="J23" s="30">
        <f>612880.47+36476.4</f>
        <v>649356.87</v>
      </c>
      <c r="K23" s="13">
        <v>615830.47</v>
      </c>
      <c r="L23" s="30">
        <v>506161.61</v>
      </c>
      <c r="M23" s="15">
        <f>635497.53+4520</f>
        <v>640017.53</v>
      </c>
      <c r="N23" s="15">
        <v>2570899.62</v>
      </c>
      <c r="O23" s="16"/>
    </row>
    <row r="24" spans="1:15" x14ac:dyDescent="0.25">
      <c r="A24" s="21" t="s">
        <v>13</v>
      </c>
      <c r="C24" s="31">
        <v>214853</v>
      </c>
      <c r="D24" s="34">
        <f>754919.39+28100+226607</f>
        <v>1009626.39</v>
      </c>
      <c r="E24" s="34">
        <f>48859.2+227257</f>
        <v>276116.2</v>
      </c>
      <c r="F24" s="34">
        <f>5210724.16+230649</f>
        <v>5441373.1600000001</v>
      </c>
      <c r="G24" s="34">
        <f>96716.4+231441+17736.52</f>
        <v>345893.92000000004</v>
      </c>
      <c r="H24" s="30">
        <v>272788</v>
      </c>
      <c r="I24" s="30">
        <v>342932</v>
      </c>
      <c r="J24" s="30">
        <v>236305</v>
      </c>
      <c r="K24" s="13">
        <v>218395</v>
      </c>
      <c r="L24" s="13">
        <v>198494</v>
      </c>
      <c r="M24" s="15">
        <f>169568+3200</f>
        <v>172768</v>
      </c>
      <c r="N24" s="15">
        <v>189719</v>
      </c>
      <c r="O24" s="16"/>
    </row>
    <row r="25" spans="1:15" ht="30" x14ac:dyDescent="0.25">
      <c r="A25" s="5" t="s">
        <v>14</v>
      </c>
      <c r="C25" s="33"/>
      <c r="D25" s="34">
        <v>24195.35</v>
      </c>
      <c r="E25" s="34">
        <v>151534.68</v>
      </c>
      <c r="F25" s="34">
        <v>141657.17000000001</v>
      </c>
      <c r="G25" s="34">
        <v>10325</v>
      </c>
      <c r="H25" s="48">
        <v>1193991.3999999999</v>
      </c>
      <c r="I25" s="48">
        <v>67408.55</v>
      </c>
      <c r="J25" s="48">
        <f>565172.8+173042.18</f>
        <v>738214.98</v>
      </c>
      <c r="K25" s="50">
        <v>750360.34</v>
      </c>
      <c r="L25" s="51">
        <v>10325</v>
      </c>
      <c r="M25" s="55">
        <f>204140+569814.57</f>
        <v>773954.57</v>
      </c>
      <c r="N25" s="55">
        <v>4025386.97</v>
      </c>
      <c r="O25" s="16"/>
    </row>
    <row r="26" spans="1:15" ht="30" x14ac:dyDescent="0.25">
      <c r="A26" s="5" t="s">
        <v>15</v>
      </c>
      <c r="C26" s="33"/>
      <c r="D26" s="34">
        <v>33700.800000000003</v>
      </c>
      <c r="E26" s="34">
        <v>28320</v>
      </c>
      <c r="F26" s="34">
        <v>101480</v>
      </c>
      <c r="G26" s="34">
        <v>101480</v>
      </c>
      <c r="H26" s="48">
        <v>220866.15</v>
      </c>
      <c r="I26" s="48">
        <f>25370+101763.2+10000+1108.6+70000</f>
        <v>208241.80000000002</v>
      </c>
      <c r="J26" s="48">
        <f>5889.31+25370+1300+12450+345625+2131.05</f>
        <v>392765.36</v>
      </c>
      <c r="K26" s="51">
        <v>133080.4</v>
      </c>
      <c r="M26" s="55">
        <v>535790.31999999995</v>
      </c>
      <c r="N26" s="55">
        <v>668757.88</v>
      </c>
      <c r="O26" s="16"/>
    </row>
    <row r="27" spans="1:15" x14ac:dyDescent="0.25">
      <c r="A27" s="21" t="s">
        <v>38</v>
      </c>
      <c r="C27" s="33"/>
      <c r="D27" s="34"/>
      <c r="E27" s="34"/>
      <c r="F27" s="34"/>
      <c r="G27" s="34"/>
      <c r="H27" s="35"/>
      <c r="I27" s="30"/>
      <c r="J27" s="30"/>
      <c r="K27" s="13"/>
      <c r="M27" s="15"/>
      <c r="N27" s="15"/>
      <c r="O27" s="16"/>
    </row>
    <row r="28" spans="1:15" x14ac:dyDescent="0.25">
      <c r="A28" s="3" t="s">
        <v>16</v>
      </c>
      <c r="C28" s="33"/>
      <c r="D28" s="34"/>
      <c r="E28" s="34"/>
      <c r="F28" s="34"/>
      <c r="G28" s="34"/>
      <c r="H28" s="35"/>
      <c r="I28" s="30"/>
      <c r="J28" s="30"/>
      <c r="K28" s="13"/>
      <c r="M28" s="15"/>
      <c r="N28" s="15"/>
      <c r="O28" s="16"/>
    </row>
    <row r="29" spans="1:15" x14ac:dyDescent="0.25">
      <c r="A29" s="5" t="s">
        <v>17</v>
      </c>
      <c r="C29" s="33"/>
      <c r="D29" s="34">
        <v>30798</v>
      </c>
      <c r="E29" s="34">
        <v>108559.8</v>
      </c>
      <c r="F29" s="34">
        <f>59954.6+72298.6</f>
        <v>132253.20000000001</v>
      </c>
      <c r="G29" s="34">
        <v>430415.2</v>
      </c>
      <c r="H29" s="30">
        <v>165783.38</v>
      </c>
      <c r="I29" s="30">
        <f>249770.6+46462.5</f>
        <v>296233.09999999998</v>
      </c>
      <c r="J29" s="30">
        <f>591656.17+860.09</f>
        <v>592516.26</v>
      </c>
      <c r="K29" s="13"/>
      <c r="M29" s="15">
        <v>207498.52</v>
      </c>
      <c r="N29" s="15">
        <v>894010.1</v>
      </c>
      <c r="O29" s="16"/>
    </row>
    <row r="30" spans="1:15" x14ac:dyDescent="0.25">
      <c r="A30" s="5" t="s">
        <v>18</v>
      </c>
      <c r="C30" s="33"/>
      <c r="D30" s="34"/>
      <c r="E30" s="34"/>
      <c r="F30" s="34"/>
      <c r="G30" s="34">
        <v>4750.09</v>
      </c>
      <c r="H30" s="30">
        <v>16444.89</v>
      </c>
      <c r="I30" s="30">
        <f>17464+243965</f>
        <v>261429</v>
      </c>
      <c r="J30" s="30">
        <f>974.99+7407.15+8983.5</f>
        <v>17365.64</v>
      </c>
      <c r="K30" s="13"/>
      <c r="L30" s="13">
        <v>32284.799999999999</v>
      </c>
      <c r="M30" s="15">
        <v>65109.99</v>
      </c>
      <c r="N30" s="15">
        <v>368986</v>
      </c>
      <c r="O30" s="16"/>
    </row>
    <row r="31" spans="1:15" x14ac:dyDescent="0.25">
      <c r="A31" s="5" t="s">
        <v>19</v>
      </c>
      <c r="C31" s="33"/>
      <c r="D31" s="34">
        <v>24150</v>
      </c>
      <c r="E31" s="34"/>
      <c r="F31" s="34">
        <v>183230.4</v>
      </c>
      <c r="G31" s="34">
        <v>417037.96</v>
      </c>
      <c r="H31" s="30">
        <v>161998.35</v>
      </c>
      <c r="I31" s="30">
        <f>89999.99+656394.53</f>
        <v>746394.52</v>
      </c>
      <c r="J31" s="30">
        <f>-21449.81+3486.2+4459.6+1000</f>
        <v>-12504.01</v>
      </c>
      <c r="K31" s="13">
        <v>469899.6</v>
      </c>
      <c r="L31" s="13">
        <v>755748.35</v>
      </c>
      <c r="M31" s="15">
        <v>25736.33</v>
      </c>
      <c r="N31" s="15">
        <v>736946.7</v>
      </c>
      <c r="O31" s="16"/>
    </row>
    <row r="32" spans="1:15" x14ac:dyDescent="0.25">
      <c r="A32" s="5" t="s">
        <v>20</v>
      </c>
      <c r="C32" s="33"/>
      <c r="D32" s="34"/>
      <c r="E32" s="34"/>
      <c r="F32" s="34"/>
      <c r="G32" s="34"/>
      <c r="H32" s="30"/>
      <c r="I32" s="30"/>
      <c r="J32" s="30">
        <v>2881.6</v>
      </c>
      <c r="K32" s="13"/>
      <c r="L32" s="13"/>
      <c r="M32" s="15">
        <v>500</v>
      </c>
      <c r="N32" s="15"/>
      <c r="O32" s="16"/>
    </row>
    <row r="33" spans="1:15" x14ac:dyDescent="0.25">
      <c r="A33" s="5" t="s">
        <v>21</v>
      </c>
      <c r="C33" s="33"/>
      <c r="D33" s="34"/>
      <c r="E33" s="34">
        <v>116306.7</v>
      </c>
      <c r="F33" s="34"/>
      <c r="G33" s="34">
        <v>607004.69999999995</v>
      </c>
      <c r="H33" s="30">
        <v>64055.7</v>
      </c>
      <c r="I33" s="30">
        <v>152962.81</v>
      </c>
      <c r="J33" s="30">
        <f>1799.2+81034.06</f>
        <v>82833.259999999995</v>
      </c>
      <c r="K33" s="13">
        <v>65694.19</v>
      </c>
      <c r="L33" s="13">
        <v>62493.81</v>
      </c>
      <c r="M33" s="15">
        <v>35596.339999999997</v>
      </c>
      <c r="N33" s="15">
        <v>886888</v>
      </c>
      <c r="O33" s="16"/>
    </row>
    <row r="34" spans="1:15" ht="30" x14ac:dyDescent="0.25">
      <c r="A34" s="5" t="s">
        <v>22</v>
      </c>
      <c r="C34" s="33"/>
      <c r="D34" s="34"/>
      <c r="E34" s="34">
        <v>62006.7</v>
      </c>
      <c r="F34" s="34"/>
      <c r="G34" s="34"/>
      <c r="H34" s="48">
        <v>66166.570000000007</v>
      </c>
      <c r="I34" s="48">
        <f>169560.1+11210+3120.16+90658.22+14112.8</f>
        <v>288661.27999999997</v>
      </c>
      <c r="J34" s="48">
        <f>45+8558.98+584.1+6222.01+1295.06+7995.33</f>
        <v>24700.480000000003</v>
      </c>
      <c r="K34" s="51">
        <v>40059.35</v>
      </c>
      <c r="L34" s="13"/>
      <c r="M34" s="15">
        <v>45133.98</v>
      </c>
      <c r="N34" s="15">
        <v>595000.84</v>
      </c>
      <c r="O34" s="16"/>
    </row>
    <row r="35" spans="1:15" ht="30" x14ac:dyDescent="0.25">
      <c r="A35" s="5" t="s">
        <v>23</v>
      </c>
      <c r="C35" s="31">
        <v>2400000</v>
      </c>
      <c r="D35" s="31">
        <v>2600000</v>
      </c>
      <c r="E35" s="31">
        <v>2800000</v>
      </c>
      <c r="F35" s="31">
        <v>2600000</v>
      </c>
      <c r="G35" s="31">
        <f>2400000+7670+5499.98</f>
        <v>2413169.98</v>
      </c>
      <c r="H35" s="48">
        <f>2200000+2804</f>
        <v>2202804</v>
      </c>
      <c r="I35" s="30"/>
      <c r="J35" s="48">
        <f>6000000+20203.48+65343.38+1650+2122.21</f>
        <v>6089319.0700000003</v>
      </c>
      <c r="K35" s="51">
        <v>129150</v>
      </c>
      <c r="L35" s="13"/>
      <c r="M35" s="55">
        <v>40786.31</v>
      </c>
      <c r="N35" s="55">
        <v>13780240.74</v>
      </c>
      <c r="O35" s="16"/>
    </row>
    <row r="36" spans="1:15" ht="30" x14ac:dyDescent="0.25">
      <c r="A36" s="5" t="s">
        <v>39</v>
      </c>
      <c r="C36" s="33"/>
      <c r="D36" s="34"/>
      <c r="E36" s="34"/>
      <c r="F36" s="34"/>
      <c r="G36" s="34"/>
      <c r="H36" s="30"/>
      <c r="I36" s="30"/>
      <c r="J36" s="30"/>
      <c r="K36" s="13"/>
      <c r="M36" s="15"/>
      <c r="N36" s="15"/>
      <c r="O36" s="16"/>
    </row>
    <row r="37" spans="1:15" x14ac:dyDescent="0.25">
      <c r="A37" s="5" t="s">
        <v>24</v>
      </c>
      <c r="C37" s="33"/>
      <c r="D37" s="34"/>
      <c r="E37" s="34">
        <v>85000</v>
      </c>
      <c r="F37" s="34"/>
      <c r="G37" s="34">
        <v>840174.49</v>
      </c>
      <c r="H37" s="30">
        <f>15000000+313988.73</f>
        <v>15313988.73</v>
      </c>
      <c r="I37" s="30">
        <f>14739.95+49329.9+349982.6</f>
        <v>414052.44999999995</v>
      </c>
      <c r="J37" s="30">
        <f>7663+42806.54+4475.2+134432.71+3961.12</f>
        <v>193338.56999999998</v>
      </c>
      <c r="K37" s="13"/>
      <c r="L37" s="29">
        <v>205779.35</v>
      </c>
      <c r="M37" s="15">
        <v>177751.84</v>
      </c>
      <c r="N37" s="15">
        <v>20236832.84</v>
      </c>
      <c r="O37" s="16"/>
    </row>
    <row r="38" spans="1:15" x14ac:dyDescent="0.25">
      <c r="A38" s="3" t="s">
        <v>25</v>
      </c>
      <c r="C38" s="33"/>
      <c r="D38" s="34"/>
      <c r="E38" s="34"/>
      <c r="F38" s="34"/>
      <c r="G38" s="34"/>
      <c r="H38" s="35"/>
      <c r="I38" s="30"/>
      <c r="J38" s="30"/>
      <c r="K38" s="13"/>
      <c r="M38" s="16"/>
      <c r="N38" s="15"/>
      <c r="O38" s="16"/>
    </row>
    <row r="39" spans="1:15" ht="30" x14ac:dyDescent="0.25">
      <c r="A39" s="5" t="s">
        <v>26</v>
      </c>
      <c r="C39" s="31">
        <f>12650000+98300+20000</f>
        <v>12768300</v>
      </c>
      <c r="D39" s="31">
        <f>12605000+30000+260000</f>
        <v>12895000</v>
      </c>
      <c r="E39" s="31">
        <f>12455000+30000+591427+140000</f>
        <v>13216427</v>
      </c>
      <c r="F39" s="31">
        <f>12440000+715000+270115+140000</f>
        <v>13565115</v>
      </c>
      <c r="G39" s="31">
        <f>12420000+265965+40000+120000</f>
        <v>12845965</v>
      </c>
      <c r="H39" s="48">
        <f>140000+12415000+65000+-635000+247186</f>
        <v>12232186</v>
      </c>
      <c r="I39" s="48">
        <f>12255000+40000+311040+160000</f>
        <v>12766040</v>
      </c>
      <c r="J39" s="48">
        <f>11660000+65000+331840+120000+6000000</f>
        <v>18176840</v>
      </c>
      <c r="K39" s="51">
        <v>12642669</v>
      </c>
      <c r="L39" s="51">
        <v>12523131</v>
      </c>
      <c r="M39" s="55">
        <v>24290000</v>
      </c>
      <c r="N39" s="55">
        <v>12777020</v>
      </c>
      <c r="O39" s="16"/>
    </row>
    <row r="40" spans="1:15" ht="30" x14ac:dyDescent="0.25">
      <c r="A40" s="5" t="s">
        <v>40</v>
      </c>
      <c r="C40" s="31">
        <f>4412026+80735929</f>
        <v>85147955</v>
      </c>
      <c r="D40" s="34">
        <f>25926959+80735929</f>
        <v>106662888</v>
      </c>
      <c r="E40" s="34">
        <f>16987674+79858282</f>
        <v>96845956</v>
      </c>
      <c r="F40" s="34">
        <f>16987674+109858282</f>
        <v>126845956</v>
      </c>
      <c r="G40" s="34">
        <f>16987674+79858282</f>
        <v>96845956</v>
      </c>
      <c r="H40" s="34">
        <v>96845956</v>
      </c>
      <c r="I40" s="34">
        <f>4412026+71735929+8122353</f>
        <v>84270308</v>
      </c>
      <c r="J40" s="48">
        <f>4412026+25151296+71735929+8122353</f>
        <v>109421604</v>
      </c>
      <c r="K40" s="51">
        <v>96845956</v>
      </c>
      <c r="L40" s="51">
        <v>96845956</v>
      </c>
      <c r="M40" s="55">
        <v>108285865</v>
      </c>
      <c r="N40" s="55">
        <v>96929844</v>
      </c>
      <c r="O40" s="16"/>
    </row>
    <row r="41" spans="1:15" ht="30" x14ac:dyDescent="0.25">
      <c r="A41" s="5" t="s">
        <v>41</v>
      </c>
      <c r="C41" s="31"/>
      <c r="D41" s="34"/>
      <c r="E41" s="34"/>
      <c r="F41" s="34"/>
      <c r="G41" s="34"/>
      <c r="H41" s="30"/>
      <c r="I41" s="16"/>
      <c r="J41" s="30"/>
      <c r="K41" s="13"/>
      <c r="L41" s="13"/>
      <c r="M41" s="15"/>
      <c r="N41" s="15"/>
      <c r="O41" s="16"/>
    </row>
    <row r="42" spans="1:15" ht="30" x14ac:dyDescent="0.25">
      <c r="A42" s="5" t="s">
        <v>42</v>
      </c>
      <c r="C42" s="31"/>
      <c r="D42" s="34"/>
      <c r="E42" s="34"/>
      <c r="F42" s="34"/>
      <c r="G42" s="34"/>
      <c r="H42" s="30"/>
      <c r="I42" s="16"/>
      <c r="J42" s="30"/>
      <c r="K42" s="13"/>
      <c r="L42" s="13"/>
      <c r="M42" s="15"/>
      <c r="N42" s="15"/>
      <c r="O42" s="16"/>
    </row>
    <row r="43" spans="1:15" ht="30" x14ac:dyDescent="0.25">
      <c r="A43" s="5" t="s">
        <v>43</v>
      </c>
      <c r="C43" s="31"/>
      <c r="D43" s="34"/>
      <c r="E43" s="34"/>
      <c r="F43" s="34"/>
      <c r="G43" s="34"/>
      <c r="H43" s="30"/>
      <c r="I43" s="16"/>
      <c r="J43" s="30"/>
      <c r="K43" s="13"/>
      <c r="L43" s="13"/>
      <c r="M43" s="15"/>
      <c r="N43" s="15"/>
      <c r="O43" s="16"/>
    </row>
    <row r="44" spans="1:15" x14ac:dyDescent="0.25">
      <c r="A44" s="21" t="s">
        <v>27</v>
      </c>
      <c r="C44" s="31"/>
      <c r="D44" s="34"/>
      <c r="E44" s="31">
        <v>9000000</v>
      </c>
      <c r="F44" s="31">
        <v>3977114.16</v>
      </c>
      <c r="G44" s="34"/>
      <c r="H44" s="30"/>
      <c r="I44" s="16"/>
      <c r="J44" s="30"/>
      <c r="K44" s="13"/>
      <c r="L44" s="13"/>
      <c r="M44" s="15"/>
      <c r="N44" s="15">
        <v>268785.78000000003</v>
      </c>
      <c r="O44" s="16"/>
    </row>
    <row r="45" spans="1:15" x14ac:dyDescent="0.25">
      <c r="A45" s="21" t="s">
        <v>44</v>
      </c>
      <c r="C45" s="31"/>
      <c r="D45" s="34"/>
      <c r="E45" s="34"/>
      <c r="F45" s="34"/>
      <c r="G45" s="34"/>
      <c r="H45" s="30"/>
      <c r="I45" s="16"/>
      <c r="J45" s="30"/>
      <c r="K45" s="13"/>
      <c r="L45" s="13"/>
      <c r="M45" s="15"/>
      <c r="N45" s="15"/>
      <c r="O45" s="16"/>
    </row>
    <row r="46" spans="1:15" x14ac:dyDescent="0.25">
      <c r="A46" s="20" t="s">
        <v>45</v>
      </c>
      <c r="C46" s="31"/>
      <c r="D46" s="34"/>
      <c r="E46" s="34"/>
      <c r="F46" s="34"/>
      <c r="G46" s="34"/>
      <c r="H46" s="35"/>
      <c r="I46" s="16"/>
      <c r="J46" s="30"/>
      <c r="K46" s="13"/>
      <c r="L46" s="13"/>
      <c r="M46" s="15"/>
      <c r="N46" s="15"/>
      <c r="O46" s="16"/>
    </row>
    <row r="47" spans="1:15" x14ac:dyDescent="0.25">
      <c r="A47" s="21" t="s">
        <v>46</v>
      </c>
      <c r="C47" s="31"/>
      <c r="D47" s="34"/>
      <c r="E47" s="34"/>
      <c r="F47" s="34"/>
      <c r="G47" s="34"/>
      <c r="H47" s="35"/>
      <c r="I47" s="16"/>
      <c r="J47" s="30"/>
      <c r="K47" s="13"/>
      <c r="L47" s="13"/>
      <c r="M47" s="16"/>
      <c r="N47" s="15"/>
      <c r="O47" s="16"/>
    </row>
    <row r="48" spans="1:15" x14ac:dyDescent="0.25">
      <c r="A48" s="21" t="s">
        <v>47</v>
      </c>
      <c r="C48" s="31"/>
      <c r="D48" s="34"/>
      <c r="E48" s="34"/>
      <c r="F48" s="34"/>
      <c r="G48" s="34"/>
      <c r="H48" s="35"/>
      <c r="I48" s="16"/>
      <c r="J48" s="30"/>
      <c r="K48" s="13"/>
      <c r="L48" s="13"/>
      <c r="M48" s="16"/>
      <c r="N48" s="15"/>
      <c r="O48" s="16"/>
    </row>
    <row r="49" spans="1:15" x14ac:dyDescent="0.25">
      <c r="A49" s="21" t="s">
        <v>48</v>
      </c>
      <c r="C49" s="31"/>
      <c r="D49" s="34"/>
      <c r="E49" s="34"/>
      <c r="F49" s="34"/>
      <c r="G49" s="34"/>
      <c r="H49" s="35"/>
      <c r="I49" s="16"/>
      <c r="J49" s="30"/>
      <c r="K49" s="13"/>
      <c r="L49" s="13"/>
      <c r="M49" s="16"/>
      <c r="N49" s="15"/>
      <c r="O49" s="16"/>
    </row>
    <row r="50" spans="1:15" x14ac:dyDescent="0.25">
      <c r="A50" s="21" t="s">
        <v>49</v>
      </c>
      <c r="C50" s="33"/>
      <c r="D50" s="34"/>
      <c r="E50" s="34"/>
      <c r="F50" s="34"/>
      <c r="G50" s="34"/>
      <c r="H50" s="35"/>
      <c r="I50" s="16"/>
      <c r="J50" s="30"/>
      <c r="K50" s="13"/>
      <c r="L50" s="13"/>
      <c r="M50" s="16"/>
      <c r="N50" s="15"/>
      <c r="O50" s="16"/>
    </row>
    <row r="51" spans="1:15" x14ac:dyDescent="0.25">
      <c r="A51" s="21" t="s">
        <v>50</v>
      </c>
      <c r="C51" s="33"/>
      <c r="D51" s="34"/>
      <c r="E51" s="34"/>
      <c r="F51" s="34"/>
      <c r="G51" s="34"/>
      <c r="H51" s="35"/>
      <c r="I51" s="16"/>
      <c r="J51" s="30"/>
      <c r="K51" s="13"/>
      <c r="L51" s="13"/>
      <c r="M51" s="16"/>
      <c r="N51" s="15"/>
      <c r="O51" s="16"/>
    </row>
    <row r="52" spans="1:15" x14ac:dyDescent="0.25">
      <c r="A52" s="21" t="s">
        <v>51</v>
      </c>
      <c r="C52" s="33"/>
      <c r="D52" s="34"/>
      <c r="E52" s="34"/>
      <c r="F52" s="34"/>
      <c r="G52" s="34"/>
      <c r="H52" s="35"/>
      <c r="I52" s="16"/>
      <c r="J52" s="30"/>
      <c r="K52" s="13"/>
      <c r="L52" s="13"/>
      <c r="M52" s="16"/>
      <c r="N52" s="15"/>
      <c r="O52" s="16"/>
    </row>
    <row r="53" spans="1:15" x14ac:dyDescent="0.25">
      <c r="A53" s="21" t="s">
        <v>52</v>
      </c>
      <c r="C53" s="33"/>
      <c r="D53" s="34"/>
      <c r="E53" s="34"/>
      <c r="F53" s="34"/>
      <c r="G53" s="34"/>
      <c r="H53" s="35"/>
      <c r="I53" s="16"/>
      <c r="J53" s="30"/>
      <c r="K53" s="13"/>
      <c r="L53" s="13"/>
      <c r="M53" s="16"/>
      <c r="N53" s="15"/>
      <c r="O53" s="16"/>
    </row>
    <row r="54" spans="1:15" x14ac:dyDescent="0.25">
      <c r="A54" s="20" t="s">
        <v>28</v>
      </c>
      <c r="C54" s="33"/>
      <c r="D54" s="34"/>
      <c r="E54" s="34"/>
      <c r="F54" s="34"/>
      <c r="G54" s="34"/>
      <c r="H54" s="35"/>
      <c r="I54" s="16"/>
      <c r="J54" s="30"/>
      <c r="L54" s="13"/>
      <c r="M54" s="16"/>
      <c r="N54" s="15"/>
      <c r="O54" s="16"/>
    </row>
    <row r="55" spans="1:15" x14ac:dyDescent="0.25">
      <c r="A55" s="21" t="s">
        <v>29</v>
      </c>
      <c r="C55" s="33"/>
      <c r="D55" s="34"/>
      <c r="E55" s="34"/>
      <c r="F55" s="34"/>
      <c r="G55" s="34">
        <v>69856</v>
      </c>
      <c r="H55" s="30">
        <f>153866.1+5305.35</f>
        <v>159171.45000000001</v>
      </c>
      <c r="I55" s="16"/>
      <c r="J55" s="30">
        <f>89999.99+20514.3</f>
        <v>110514.29000000001</v>
      </c>
      <c r="L55" s="13">
        <v>25016</v>
      </c>
      <c r="M55" s="15">
        <v>326509.7</v>
      </c>
      <c r="N55" s="15">
        <v>1805187.6</v>
      </c>
      <c r="O55" s="16"/>
    </row>
    <row r="56" spans="1:15" x14ac:dyDescent="0.25">
      <c r="A56" s="21" t="s">
        <v>30</v>
      </c>
      <c r="C56" s="33"/>
      <c r="D56" s="34"/>
      <c r="E56" s="34"/>
      <c r="F56" s="34"/>
      <c r="G56" s="31">
        <v>176736.55</v>
      </c>
      <c r="H56" s="30"/>
      <c r="I56" s="16"/>
      <c r="J56" s="30"/>
      <c r="L56" s="13">
        <v>28792</v>
      </c>
      <c r="M56" s="16"/>
      <c r="N56" s="15">
        <v>482903.2</v>
      </c>
      <c r="O56" s="16"/>
    </row>
    <row r="57" spans="1:15" x14ac:dyDescent="0.25">
      <c r="A57" s="21" t="s">
        <v>31</v>
      </c>
      <c r="C57" s="33"/>
      <c r="D57" s="34"/>
      <c r="E57" s="34"/>
      <c r="F57" s="34"/>
      <c r="G57" s="34"/>
      <c r="H57" s="30"/>
      <c r="I57" s="16"/>
      <c r="J57" s="30"/>
      <c r="L57" s="13"/>
      <c r="M57" s="16">
        <v>17578.57</v>
      </c>
      <c r="N57" s="15"/>
      <c r="O57" s="16"/>
    </row>
    <row r="58" spans="1:15" x14ac:dyDescent="0.25">
      <c r="A58" s="21" t="s">
        <v>32</v>
      </c>
      <c r="C58" s="33"/>
      <c r="D58" s="34"/>
      <c r="E58" s="34"/>
      <c r="F58" s="34"/>
      <c r="G58" s="34"/>
      <c r="H58" s="30"/>
      <c r="I58" s="16"/>
      <c r="J58" s="30"/>
      <c r="L58" s="13"/>
      <c r="M58" s="16"/>
      <c r="N58" s="15"/>
      <c r="O58" s="16"/>
    </row>
    <row r="59" spans="1:15" x14ac:dyDescent="0.25">
      <c r="A59" s="21" t="s">
        <v>33</v>
      </c>
      <c r="C59" s="33"/>
      <c r="D59" s="34"/>
      <c r="E59" s="34"/>
      <c r="F59" s="34"/>
      <c r="G59" s="34">
        <v>98153.58</v>
      </c>
      <c r="H59" s="30">
        <v>20540.02</v>
      </c>
      <c r="I59" s="30">
        <v>44175</v>
      </c>
      <c r="J59" s="30">
        <v>35518</v>
      </c>
      <c r="K59" s="30">
        <v>767205</v>
      </c>
      <c r="L59" s="13"/>
      <c r="M59" s="16"/>
      <c r="N59" s="15">
        <v>878511</v>
      </c>
      <c r="O59" s="16"/>
    </row>
    <row r="60" spans="1:15" x14ac:dyDescent="0.25">
      <c r="A60" s="21" t="s">
        <v>53</v>
      </c>
      <c r="C60" s="33"/>
      <c r="D60" s="34"/>
      <c r="E60" s="34"/>
      <c r="F60" s="34"/>
      <c r="G60" s="34"/>
      <c r="H60" s="30"/>
      <c r="I60" s="16"/>
      <c r="J60" s="30"/>
      <c r="L60" s="13"/>
      <c r="M60" s="16"/>
      <c r="N60" s="15"/>
      <c r="O60" s="16"/>
    </row>
    <row r="61" spans="1:15" x14ac:dyDescent="0.25">
      <c r="A61" s="21" t="s">
        <v>54</v>
      </c>
      <c r="C61" s="33"/>
      <c r="D61" s="34"/>
      <c r="E61" s="34"/>
      <c r="F61" s="34"/>
      <c r="G61" s="34"/>
      <c r="H61" s="30"/>
      <c r="I61" s="16"/>
      <c r="J61" s="30"/>
      <c r="L61" s="13"/>
      <c r="M61" s="16"/>
      <c r="N61" s="15"/>
      <c r="O61" s="16"/>
    </row>
    <row r="62" spans="1:15" x14ac:dyDescent="0.25">
      <c r="A62" s="21" t="s">
        <v>34</v>
      </c>
      <c r="C62" s="33"/>
      <c r="D62" s="34"/>
      <c r="E62" s="34"/>
      <c r="F62" s="31">
        <f>118257.48+922380.64</f>
        <v>1040638.12</v>
      </c>
      <c r="G62" s="31">
        <v>41040.400000000001</v>
      </c>
      <c r="H62" s="30"/>
      <c r="I62" s="16"/>
      <c r="J62" s="30"/>
      <c r="L62" s="13"/>
      <c r="M62" s="16"/>
      <c r="N62" s="15"/>
      <c r="O62" s="16"/>
    </row>
    <row r="63" spans="1:15" x14ac:dyDescent="0.25">
      <c r="A63" s="21" t="s">
        <v>55</v>
      </c>
      <c r="C63" s="33"/>
      <c r="D63" s="34"/>
      <c r="E63" s="34"/>
      <c r="F63" s="34"/>
      <c r="G63" s="34"/>
      <c r="H63" s="30"/>
      <c r="I63" s="16"/>
      <c r="J63" s="30"/>
      <c r="L63" s="13"/>
      <c r="M63" s="16"/>
      <c r="N63" s="15"/>
      <c r="O63" s="16"/>
    </row>
    <row r="64" spans="1:15" x14ac:dyDescent="0.25">
      <c r="A64" s="20" t="s">
        <v>56</v>
      </c>
      <c r="C64" s="33"/>
      <c r="D64" s="34"/>
      <c r="E64" s="34"/>
      <c r="F64" s="34"/>
      <c r="G64" s="34"/>
      <c r="H64" s="35"/>
      <c r="I64" s="16"/>
      <c r="J64" s="30"/>
      <c r="L64" s="13"/>
      <c r="M64" s="16"/>
      <c r="N64" s="15"/>
      <c r="O64" s="16"/>
    </row>
    <row r="65" spans="1:15" x14ac:dyDescent="0.25">
      <c r="A65" s="21" t="s">
        <v>57</v>
      </c>
      <c r="C65" s="33"/>
      <c r="D65" s="34"/>
      <c r="E65" s="34"/>
      <c r="F65" s="34"/>
      <c r="G65" s="34"/>
      <c r="H65" s="35"/>
      <c r="I65" s="16"/>
      <c r="J65" s="30"/>
      <c r="L65" s="13"/>
      <c r="M65" s="16"/>
      <c r="N65" s="15"/>
      <c r="O65" s="16"/>
    </row>
    <row r="66" spans="1:15" x14ac:dyDescent="0.25">
      <c r="A66" s="21" t="s">
        <v>58</v>
      </c>
      <c r="C66" s="33"/>
      <c r="D66" s="34"/>
      <c r="E66" s="34"/>
      <c r="F66" s="34"/>
      <c r="G66" s="34"/>
      <c r="H66" s="35"/>
      <c r="I66" s="16"/>
      <c r="J66" s="30"/>
      <c r="L66" s="13"/>
      <c r="M66" s="16"/>
      <c r="N66" s="15"/>
      <c r="O66" s="16"/>
    </row>
    <row r="67" spans="1:15" x14ac:dyDescent="0.25">
      <c r="A67" s="21" t="s">
        <v>59</v>
      </c>
      <c r="C67" s="33"/>
      <c r="D67" s="34"/>
      <c r="E67" s="34"/>
      <c r="F67" s="34"/>
      <c r="G67" s="34"/>
      <c r="H67" s="35"/>
      <c r="I67" s="16"/>
      <c r="J67" s="30"/>
      <c r="L67" s="13"/>
      <c r="M67" s="16"/>
      <c r="N67" s="15"/>
      <c r="O67" s="16"/>
    </row>
    <row r="68" spans="1:15" ht="30" x14ac:dyDescent="0.25">
      <c r="A68" s="5" t="s">
        <v>60</v>
      </c>
      <c r="C68" s="33"/>
      <c r="D68" s="34"/>
      <c r="E68" s="34"/>
      <c r="F68" s="34"/>
      <c r="G68" s="34"/>
      <c r="H68" s="35"/>
      <c r="I68" s="16"/>
      <c r="J68" s="30"/>
      <c r="L68" s="13"/>
      <c r="M68" s="16"/>
      <c r="N68" s="15"/>
      <c r="O68" s="16"/>
    </row>
    <row r="69" spans="1:15" x14ac:dyDescent="0.25">
      <c r="A69" s="20" t="s">
        <v>61</v>
      </c>
      <c r="C69" s="33"/>
      <c r="D69" s="34"/>
      <c r="E69" s="34"/>
      <c r="F69" s="34"/>
      <c r="G69" s="34"/>
      <c r="H69" s="35"/>
      <c r="I69" s="16"/>
      <c r="J69" s="30"/>
      <c r="L69" s="13"/>
      <c r="M69" s="16"/>
      <c r="N69" s="15"/>
      <c r="O69" s="16"/>
    </row>
    <row r="70" spans="1:15" x14ac:dyDescent="0.25">
      <c r="A70" s="21" t="s">
        <v>62</v>
      </c>
      <c r="C70" s="33"/>
      <c r="D70" s="34"/>
      <c r="E70" s="34"/>
      <c r="F70" s="34"/>
      <c r="G70" s="34"/>
      <c r="H70" s="35"/>
      <c r="I70" s="16"/>
      <c r="J70" s="30"/>
      <c r="L70" s="13"/>
      <c r="M70" s="16"/>
      <c r="N70" s="15"/>
      <c r="O70" s="16"/>
    </row>
    <row r="71" spans="1:15" x14ac:dyDescent="0.25">
      <c r="A71" s="21" t="s">
        <v>63</v>
      </c>
      <c r="C71" s="33"/>
      <c r="D71" s="34"/>
      <c r="E71" s="34"/>
      <c r="F71" s="34"/>
      <c r="G71" s="34"/>
      <c r="H71" s="35"/>
      <c r="I71" s="16"/>
      <c r="J71" s="30"/>
      <c r="L71" s="13"/>
      <c r="M71" s="16"/>
      <c r="N71" s="15"/>
      <c r="O71" s="16"/>
    </row>
    <row r="72" spans="1:15" x14ac:dyDescent="0.25">
      <c r="A72" s="20" t="s">
        <v>64</v>
      </c>
      <c r="C72" s="33"/>
      <c r="D72" s="34"/>
      <c r="E72" s="34"/>
      <c r="F72" s="34"/>
      <c r="G72" s="34"/>
      <c r="H72" s="35"/>
      <c r="I72" s="16"/>
      <c r="J72" s="30"/>
      <c r="M72" s="16"/>
      <c r="N72" s="15"/>
      <c r="O72" s="16"/>
    </row>
    <row r="73" spans="1:15" x14ac:dyDescent="0.25">
      <c r="A73" s="21" t="s">
        <v>65</v>
      </c>
      <c r="C73" s="33"/>
      <c r="D73" s="34"/>
      <c r="E73" s="34"/>
      <c r="F73" s="34"/>
      <c r="G73" s="34"/>
      <c r="H73" s="35"/>
      <c r="I73" s="16"/>
      <c r="J73" s="30"/>
      <c r="M73" s="16"/>
      <c r="N73" s="15"/>
      <c r="O73" s="16"/>
    </row>
    <row r="74" spans="1:15" x14ac:dyDescent="0.25">
      <c r="A74" s="21" t="s">
        <v>66</v>
      </c>
      <c r="C74" s="33"/>
      <c r="D74" s="34"/>
      <c r="E74" s="34"/>
      <c r="F74" s="34"/>
      <c r="G74" s="34"/>
      <c r="H74" s="35"/>
      <c r="I74" s="16"/>
      <c r="J74" s="30"/>
      <c r="M74" s="16"/>
      <c r="N74" s="15"/>
      <c r="O74" s="16"/>
    </row>
    <row r="75" spans="1:15" x14ac:dyDescent="0.25">
      <c r="A75" s="21" t="s">
        <v>67</v>
      </c>
      <c r="C75" s="33"/>
      <c r="D75" s="34"/>
      <c r="E75" s="34"/>
      <c r="F75" s="34"/>
      <c r="G75" s="34"/>
      <c r="H75" s="35"/>
      <c r="I75" s="16"/>
      <c r="J75" s="30"/>
      <c r="M75" s="16"/>
      <c r="N75" s="15"/>
      <c r="O75" s="16"/>
    </row>
    <row r="76" spans="1:15" x14ac:dyDescent="0.25">
      <c r="A76" s="22" t="s">
        <v>35</v>
      </c>
      <c r="B76" s="4"/>
      <c r="C76" s="36">
        <f>SUM(C12:C75)</f>
        <v>148614822.5</v>
      </c>
      <c r="D76" s="36">
        <f>SUM(D13:D75)</f>
        <v>172734652.81999999</v>
      </c>
      <c r="E76" s="36">
        <f>SUM(E13:E75)</f>
        <v>172310479.74000001</v>
      </c>
      <c r="F76" s="36">
        <f>SUM(F13:F75)</f>
        <v>219003471.62</v>
      </c>
      <c r="G76" s="36">
        <f>SUM(G13:G75)</f>
        <v>167932420.91000003</v>
      </c>
      <c r="H76" s="37">
        <f>SUM(H12:H75)</f>
        <v>179426510.57000002</v>
      </c>
      <c r="I76" s="36">
        <f>SUM(I13:I75)</f>
        <v>148840374.89000002</v>
      </c>
      <c r="J76" s="36">
        <f>SUM(J13:J75)</f>
        <v>184764016.20999998</v>
      </c>
      <c r="K76" s="52">
        <f>SUM(K13:K75)</f>
        <v>162314557.18000001</v>
      </c>
      <c r="L76" s="52">
        <f>SUM(L13:L75)</f>
        <v>160710403.50999999</v>
      </c>
      <c r="M76" s="52">
        <f>SUM(M13:M75)</f>
        <v>224213049.35999998</v>
      </c>
      <c r="N76" s="52">
        <f>SUM(N13:N75)</f>
        <v>247312986.06999999</v>
      </c>
      <c r="O76" s="16"/>
    </row>
    <row r="77" spans="1:15" x14ac:dyDescent="0.25">
      <c r="A77" s="23"/>
      <c r="C77" s="17"/>
      <c r="D77" s="16"/>
      <c r="E77" s="16"/>
      <c r="F77" s="16"/>
      <c r="G77" s="16"/>
      <c r="H77" s="16"/>
      <c r="I77" s="43"/>
      <c r="J77" s="35"/>
      <c r="M77" s="16"/>
      <c r="N77" s="15"/>
      <c r="O77" s="16"/>
    </row>
    <row r="78" spans="1:15" x14ac:dyDescent="0.25">
      <c r="A78" s="24" t="s">
        <v>68</v>
      </c>
      <c r="B78" s="2"/>
      <c r="C78" s="28"/>
      <c r="D78" s="28"/>
      <c r="E78" s="28"/>
      <c r="F78" s="28"/>
      <c r="G78" s="19"/>
      <c r="H78" s="19"/>
      <c r="I78" s="19"/>
      <c r="J78" s="2"/>
      <c r="K78" s="2"/>
      <c r="L78" s="2"/>
      <c r="M78" s="19"/>
      <c r="N78" s="66"/>
      <c r="O78" s="16"/>
    </row>
    <row r="79" spans="1:15" x14ac:dyDescent="0.25">
      <c r="A79" s="20" t="s">
        <v>69</v>
      </c>
      <c r="C79" s="17"/>
      <c r="D79" s="16"/>
      <c r="E79" s="16"/>
      <c r="F79" s="16"/>
      <c r="G79" s="16"/>
      <c r="H79" s="15"/>
      <c r="I79" s="43"/>
      <c r="J79" s="35"/>
      <c r="M79" s="16"/>
      <c r="N79" s="15"/>
      <c r="O79" s="16"/>
    </row>
    <row r="80" spans="1:15" x14ac:dyDescent="0.25">
      <c r="A80" s="21" t="s">
        <v>70</v>
      </c>
      <c r="C80" s="17"/>
      <c r="D80" s="16"/>
      <c r="E80" s="16"/>
      <c r="F80" s="16"/>
      <c r="G80" s="16"/>
      <c r="H80" s="15"/>
      <c r="I80" s="43"/>
      <c r="J80" s="35"/>
      <c r="M80" s="16"/>
      <c r="N80" s="15"/>
      <c r="O80" s="16"/>
    </row>
    <row r="81" spans="1:15" x14ac:dyDescent="0.25">
      <c r="A81" s="21" t="s">
        <v>71</v>
      </c>
      <c r="C81" s="17"/>
      <c r="D81" s="16"/>
      <c r="E81" s="16"/>
      <c r="F81" s="16"/>
      <c r="G81" s="16"/>
      <c r="H81" s="16"/>
      <c r="I81" s="43"/>
      <c r="J81" s="35"/>
      <c r="M81" s="16"/>
      <c r="N81" s="15"/>
      <c r="O81" s="16"/>
    </row>
    <row r="82" spans="1:15" x14ac:dyDescent="0.25">
      <c r="A82" s="20" t="s">
        <v>72</v>
      </c>
      <c r="C82" s="17"/>
      <c r="D82" s="16"/>
      <c r="E82" s="16"/>
      <c r="F82" s="16"/>
      <c r="G82" s="16"/>
      <c r="H82" s="16"/>
      <c r="I82" s="43"/>
      <c r="J82" s="35"/>
      <c r="M82" s="16"/>
      <c r="N82" s="15"/>
      <c r="O82" s="16"/>
    </row>
    <row r="83" spans="1:15" x14ac:dyDescent="0.25">
      <c r="A83" s="21" t="s">
        <v>73</v>
      </c>
      <c r="C83" s="17"/>
      <c r="D83" s="16"/>
      <c r="E83" s="16"/>
      <c r="F83" s="16"/>
      <c r="G83" s="16"/>
      <c r="H83" s="16"/>
      <c r="I83" s="43"/>
      <c r="J83" s="35"/>
      <c r="M83" s="16"/>
      <c r="N83" s="15"/>
      <c r="O83" s="16"/>
    </row>
    <row r="84" spans="1:15" x14ac:dyDescent="0.25">
      <c r="A84" s="21" t="s">
        <v>74</v>
      </c>
      <c r="C84" s="17"/>
      <c r="D84" s="16"/>
      <c r="E84" s="16"/>
      <c r="F84" s="16"/>
      <c r="G84" s="16"/>
      <c r="H84" s="16"/>
      <c r="I84" s="43"/>
      <c r="J84" s="35"/>
      <c r="M84" s="16"/>
      <c r="N84" s="15"/>
      <c r="O84" s="16"/>
    </row>
    <row r="85" spans="1:15" x14ac:dyDescent="0.25">
      <c r="A85" s="20" t="s">
        <v>75</v>
      </c>
      <c r="C85" s="17"/>
      <c r="D85" s="16"/>
      <c r="E85" s="16"/>
      <c r="F85" s="16"/>
      <c r="G85" s="16"/>
      <c r="H85" s="16"/>
      <c r="I85" s="43"/>
      <c r="J85" s="35"/>
      <c r="M85" s="16"/>
      <c r="N85" s="15"/>
      <c r="O85" s="16"/>
    </row>
    <row r="86" spans="1:15" x14ac:dyDescent="0.25">
      <c r="A86" s="21" t="s">
        <v>76</v>
      </c>
      <c r="C86" s="17"/>
      <c r="D86" s="16"/>
      <c r="E86" s="16"/>
      <c r="F86" s="16"/>
      <c r="G86" s="16"/>
      <c r="H86" s="16"/>
      <c r="I86" s="43"/>
      <c r="J86" s="35"/>
      <c r="M86" s="16"/>
      <c r="N86" s="15"/>
      <c r="O86" s="16"/>
    </row>
    <row r="87" spans="1:15" x14ac:dyDescent="0.25">
      <c r="A87" s="22" t="s">
        <v>77</v>
      </c>
      <c r="B87" s="4"/>
      <c r="C87" s="27">
        <f t="shared" ref="C87" si="0">SUM(C84)</f>
        <v>0</v>
      </c>
      <c r="D87" s="27">
        <f>SUM(C87)</f>
        <v>0</v>
      </c>
      <c r="E87" s="27">
        <f t="shared" ref="E87:H87" si="1">SUM(D87)</f>
        <v>0</v>
      </c>
      <c r="F87" s="27">
        <f t="shared" si="1"/>
        <v>0</v>
      </c>
      <c r="G87" s="27">
        <f t="shared" si="1"/>
        <v>0</v>
      </c>
      <c r="H87" s="27">
        <f t="shared" si="1"/>
        <v>0</v>
      </c>
      <c r="I87" s="18">
        <f>SUM(H87)</f>
        <v>0</v>
      </c>
      <c r="J87" s="4"/>
      <c r="K87" s="4"/>
      <c r="L87" s="4"/>
      <c r="M87" s="18"/>
      <c r="N87" s="56"/>
      <c r="O87" s="16"/>
    </row>
    <row r="88" spans="1:15" x14ac:dyDescent="0.25">
      <c r="C88" s="16"/>
      <c r="D88" s="16"/>
      <c r="E88" s="16"/>
      <c r="F88" s="16"/>
      <c r="G88" s="16"/>
      <c r="H88" s="15"/>
      <c r="I88" s="16"/>
      <c r="J88" s="35"/>
      <c r="M88" s="16"/>
      <c r="N88" s="15"/>
      <c r="O88" s="16"/>
    </row>
    <row r="89" spans="1:15" ht="15.75" x14ac:dyDescent="0.25">
      <c r="A89" s="6" t="s">
        <v>78</v>
      </c>
      <c r="B89" s="9"/>
      <c r="C89" s="38">
        <f>+C87+C76</f>
        <v>148614822.5</v>
      </c>
      <c r="D89" s="38">
        <f t="shared" ref="D89:H89" si="2">+D87+D76</f>
        <v>172734652.81999999</v>
      </c>
      <c r="E89" s="38">
        <f t="shared" si="2"/>
        <v>172310479.74000001</v>
      </c>
      <c r="F89" s="38">
        <f t="shared" si="2"/>
        <v>219003471.62</v>
      </c>
      <c r="G89" s="38">
        <f t="shared" si="2"/>
        <v>167932420.91000003</v>
      </c>
      <c r="H89" s="38">
        <f t="shared" si="2"/>
        <v>179426510.57000002</v>
      </c>
      <c r="I89" s="44">
        <f>+I87+I76</f>
        <v>148840374.89000002</v>
      </c>
      <c r="J89" s="44">
        <f>SUM(J76:J88)</f>
        <v>184764016.20999998</v>
      </c>
      <c r="K89" s="54">
        <f>SUM(K13:K75)</f>
        <v>162314557.18000001</v>
      </c>
      <c r="L89" s="54">
        <f>SUM(L13:L75)</f>
        <v>160710403.50999999</v>
      </c>
      <c r="M89" s="9">
        <f>M76</f>
        <v>224213049.35999998</v>
      </c>
      <c r="N89" s="54">
        <f>N76</f>
        <v>247312986.06999999</v>
      </c>
    </row>
    <row r="90" spans="1:15" x14ac:dyDescent="0.25">
      <c r="C90" s="45"/>
      <c r="D90" s="45"/>
      <c r="E90" s="45"/>
      <c r="F90" s="45"/>
      <c r="G90" s="45"/>
      <c r="H90" s="46"/>
      <c r="J90" s="35"/>
    </row>
    <row r="91" spans="1:15" x14ac:dyDescent="0.25">
      <c r="C91" s="47"/>
      <c r="D91" s="47"/>
      <c r="E91" s="47"/>
      <c r="F91" s="47"/>
      <c r="G91" s="47"/>
      <c r="H91" s="46"/>
      <c r="J91" s="35"/>
    </row>
    <row r="92" spans="1:15" ht="15" customHeight="1" x14ac:dyDescent="0.25">
      <c r="C92" s="29"/>
      <c r="D92" s="29"/>
      <c r="E92" s="29"/>
      <c r="F92" s="29"/>
      <c r="J92" s="35"/>
    </row>
    <row r="93" spans="1:15" x14ac:dyDescent="0.25">
      <c r="A93" s="40" t="s">
        <v>95</v>
      </c>
      <c r="B93" s="41"/>
      <c r="C93" s="40" t="s">
        <v>96</v>
      </c>
      <c r="F93" s="29"/>
      <c r="G93" s="58" t="s">
        <v>97</v>
      </c>
      <c r="H93" s="59"/>
      <c r="J93" s="35"/>
    </row>
    <row r="94" spans="1:15" x14ac:dyDescent="0.25">
      <c r="A94" s="40" t="s">
        <v>103</v>
      </c>
      <c r="B94" s="42"/>
      <c r="C94" s="40" t="s">
        <v>98</v>
      </c>
      <c r="F94" s="29"/>
      <c r="G94" s="58" t="s">
        <v>101</v>
      </c>
      <c r="H94" s="59"/>
      <c r="J94" s="35"/>
    </row>
    <row r="95" spans="1:15" x14ac:dyDescent="0.25">
      <c r="A95" s="40" t="s">
        <v>99</v>
      </c>
      <c r="B95" s="42"/>
      <c r="C95" s="40" t="s">
        <v>100</v>
      </c>
      <c r="F95" s="29"/>
      <c r="G95" s="58" t="s">
        <v>102</v>
      </c>
      <c r="H95" s="60"/>
      <c r="J95" s="35"/>
    </row>
    <row r="96" spans="1:15" x14ac:dyDescent="0.25">
      <c r="C96" s="29"/>
      <c r="D96" s="29"/>
      <c r="E96" s="29"/>
      <c r="F96" s="29"/>
      <c r="J96" s="35"/>
    </row>
    <row r="97" spans="3:10" x14ac:dyDescent="0.25">
      <c r="C97" s="29"/>
      <c r="D97" s="29"/>
      <c r="E97" s="29"/>
      <c r="F97" s="29"/>
      <c r="J97" s="35"/>
    </row>
    <row r="98" spans="3:10" x14ac:dyDescent="0.25">
      <c r="C98" s="29"/>
      <c r="D98" s="29"/>
      <c r="E98" s="29"/>
      <c r="F98" s="29"/>
      <c r="J98" s="35"/>
    </row>
    <row r="99" spans="3:10" x14ac:dyDescent="0.25">
      <c r="C99" s="29"/>
      <c r="D99" s="29"/>
      <c r="E99" s="29"/>
      <c r="F99" s="29"/>
      <c r="J99" s="35"/>
    </row>
    <row r="100" spans="3:10" x14ac:dyDescent="0.25">
      <c r="C100" s="29"/>
      <c r="D100" s="29"/>
      <c r="E100" s="29"/>
      <c r="F100" s="29"/>
      <c r="J100" s="35"/>
    </row>
    <row r="101" spans="3:10" x14ac:dyDescent="0.25">
      <c r="C101" s="29"/>
      <c r="D101" s="29"/>
      <c r="E101" s="29"/>
      <c r="F101" s="29"/>
      <c r="J101" s="35"/>
    </row>
    <row r="102" spans="3:10" x14ac:dyDescent="0.25">
      <c r="C102" s="29"/>
      <c r="D102" s="29"/>
      <c r="E102" s="29"/>
      <c r="F102" s="29"/>
      <c r="J102" s="35"/>
    </row>
    <row r="103" spans="3:10" x14ac:dyDescent="0.25">
      <c r="C103" s="29"/>
      <c r="D103" s="29"/>
      <c r="E103" s="29"/>
      <c r="F103" s="29"/>
      <c r="J103" s="35"/>
    </row>
    <row r="104" spans="3:10" x14ac:dyDescent="0.25">
      <c r="C104" s="29"/>
      <c r="D104" s="29"/>
      <c r="E104" s="29"/>
      <c r="F104" s="29"/>
      <c r="J104" s="35"/>
    </row>
    <row r="105" spans="3:10" x14ac:dyDescent="0.25">
      <c r="C105" s="29"/>
      <c r="D105" s="29"/>
      <c r="E105" s="29"/>
      <c r="F105" s="29"/>
      <c r="J105" s="35"/>
    </row>
    <row r="106" spans="3:10" x14ac:dyDescent="0.25">
      <c r="C106" s="29"/>
      <c r="D106" s="29"/>
      <c r="E106" s="29"/>
      <c r="F106" s="29"/>
      <c r="J106" s="35"/>
    </row>
    <row r="107" spans="3:10" x14ac:dyDescent="0.25">
      <c r="C107" s="29"/>
      <c r="D107" s="29"/>
      <c r="E107" s="29"/>
      <c r="F107" s="29"/>
      <c r="J107" s="35"/>
    </row>
    <row r="108" spans="3:10" x14ac:dyDescent="0.25">
      <c r="C108" s="29"/>
      <c r="D108" s="29"/>
      <c r="E108" s="29"/>
      <c r="F108" s="29"/>
      <c r="J108" s="35"/>
    </row>
    <row r="109" spans="3:10" x14ac:dyDescent="0.25">
      <c r="C109" s="29"/>
      <c r="D109" s="29"/>
      <c r="E109" s="29"/>
      <c r="F109" s="29"/>
      <c r="J109" s="35"/>
    </row>
    <row r="110" spans="3:10" x14ac:dyDescent="0.25">
      <c r="C110" s="29"/>
      <c r="D110" s="29"/>
      <c r="E110" s="29"/>
      <c r="F110" s="29"/>
      <c r="J110" s="35"/>
    </row>
    <row r="111" spans="3:10" x14ac:dyDescent="0.25">
      <c r="C111" s="29"/>
      <c r="D111" s="29"/>
      <c r="E111" s="29"/>
      <c r="F111" s="29"/>
      <c r="J111" s="35"/>
    </row>
    <row r="112" spans="3:10" x14ac:dyDescent="0.25">
      <c r="C112" s="29"/>
      <c r="D112" s="29"/>
      <c r="E112" s="29"/>
      <c r="F112" s="29"/>
      <c r="J112" s="35"/>
    </row>
    <row r="113" spans="3:10" x14ac:dyDescent="0.25">
      <c r="C113" s="29"/>
      <c r="D113" s="29"/>
      <c r="E113" s="29"/>
      <c r="F113" s="29"/>
      <c r="J113" s="35"/>
    </row>
    <row r="114" spans="3:10" x14ac:dyDescent="0.25">
      <c r="C114" s="29"/>
      <c r="D114" s="29"/>
      <c r="E114" s="29"/>
      <c r="F114" s="29"/>
      <c r="J114" s="35"/>
    </row>
    <row r="115" spans="3:10" x14ac:dyDescent="0.25">
      <c r="C115" s="29"/>
      <c r="D115" s="29"/>
      <c r="E115" s="29"/>
      <c r="F115" s="29"/>
      <c r="J115" s="35"/>
    </row>
    <row r="116" spans="3:10" x14ac:dyDescent="0.25">
      <c r="C116" s="29"/>
      <c r="D116" s="29"/>
      <c r="E116" s="29"/>
      <c r="F116" s="29"/>
      <c r="J116" s="35"/>
    </row>
    <row r="117" spans="3:10" x14ac:dyDescent="0.25">
      <c r="C117" s="29"/>
      <c r="D117" s="29"/>
      <c r="E117" s="29"/>
      <c r="F117" s="29"/>
      <c r="J117" s="35"/>
    </row>
    <row r="118" spans="3:10" x14ac:dyDescent="0.25">
      <c r="C118" s="29"/>
      <c r="D118" s="29"/>
      <c r="E118" s="29"/>
      <c r="F118" s="29"/>
      <c r="J118" s="35"/>
    </row>
    <row r="119" spans="3:10" x14ac:dyDescent="0.25">
      <c r="C119" s="29"/>
      <c r="D119" s="29"/>
      <c r="E119" s="29"/>
      <c r="F119" s="29"/>
      <c r="J119" s="35"/>
    </row>
    <row r="120" spans="3:10" x14ac:dyDescent="0.25">
      <c r="C120" s="29"/>
      <c r="D120" s="29"/>
      <c r="E120" s="29"/>
      <c r="F120" s="29"/>
      <c r="J120" s="35"/>
    </row>
    <row r="121" spans="3:10" x14ac:dyDescent="0.25">
      <c r="C121" s="29"/>
      <c r="D121" s="29"/>
      <c r="E121" s="29"/>
      <c r="F121" s="29"/>
      <c r="J121" s="35"/>
    </row>
    <row r="122" spans="3:10" x14ac:dyDescent="0.25">
      <c r="C122" s="29"/>
      <c r="D122" s="29"/>
      <c r="E122" s="29"/>
      <c r="F122" s="29"/>
      <c r="J122" s="35"/>
    </row>
    <row r="123" spans="3:10" x14ac:dyDescent="0.25">
      <c r="C123" s="29"/>
      <c r="D123" s="29"/>
      <c r="E123" s="29"/>
      <c r="F123" s="29"/>
      <c r="J123" s="35"/>
    </row>
    <row r="124" spans="3:10" x14ac:dyDescent="0.25">
      <c r="C124" s="29"/>
      <c r="D124" s="29"/>
      <c r="E124" s="29"/>
      <c r="F124" s="29"/>
      <c r="J124" s="35"/>
    </row>
    <row r="125" spans="3:10" x14ac:dyDescent="0.25">
      <c r="C125" s="29"/>
      <c r="D125" s="29"/>
      <c r="E125" s="29"/>
      <c r="F125" s="29"/>
      <c r="J125" s="35"/>
    </row>
    <row r="126" spans="3:10" x14ac:dyDescent="0.25">
      <c r="C126" s="29"/>
      <c r="D126" s="29"/>
      <c r="E126" s="29"/>
      <c r="F126" s="29"/>
      <c r="J126" s="35"/>
    </row>
    <row r="127" spans="3:10" x14ac:dyDescent="0.25">
      <c r="C127" s="29"/>
      <c r="D127" s="29"/>
      <c r="E127" s="29"/>
      <c r="F127" s="29"/>
      <c r="J127" s="35"/>
    </row>
    <row r="128" spans="3:10" x14ac:dyDescent="0.25">
      <c r="C128" s="29"/>
      <c r="D128" s="29"/>
      <c r="E128" s="29"/>
      <c r="F128" s="29"/>
      <c r="J128" s="35"/>
    </row>
    <row r="129" spans="3:10" x14ac:dyDescent="0.25">
      <c r="C129" s="29"/>
      <c r="D129" s="29"/>
      <c r="E129" s="29"/>
      <c r="F129" s="29"/>
      <c r="J129" s="35"/>
    </row>
    <row r="130" spans="3:10" x14ac:dyDescent="0.25">
      <c r="C130" s="29"/>
      <c r="D130" s="29"/>
      <c r="E130" s="29"/>
      <c r="F130" s="29"/>
      <c r="J130" s="35"/>
    </row>
    <row r="131" spans="3:10" x14ac:dyDescent="0.25">
      <c r="C131" s="29"/>
      <c r="D131" s="29"/>
      <c r="E131" s="29"/>
      <c r="F131" s="29"/>
      <c r="J131" s="35"/>
    </row>
    <row r="132" spans="3:10" x14ac:dyDescent="0.25">
      <c r="C132" s="29"/>
      <c r="D132" s="29"/>
      <c r="E132" s="29"/>
      <c r="F132" s="29"/>
      <c r="J132" s="35"/>
    </row>
    <row r="133" spans="3:10" x14ac:dyDescent="0.25">
      <c r="C133" s="29"/>
      <c r="D133" s="29"/>
      <c r="E133" s="29"/>
      <c r="F133" s="29"/>
      <c r="J133" s="35"/>
    </row>
    <row r="134" spans="3:10" x14ac:dyDescent="0.25">
      <c r="C134" s="29"/>
      <c r="D134" s="29"/>
      <c r="E134" s="29"/>
      <c r="F134" s="29"/>
      <c r="J134" s="35"/>
    </row>
    <row r="135" spans="3:10" x14ac:dyDescent="0.25">
      <c r="C135" s="29"/>
      <c r="D135" s="29"/>
      <c r="E135" s="29"/>
      <c r="F135" s="29"/>
      <c r="J135" s="35"/>
    </row>
    <row r="136" spans="3:10" x14ac:dyDescent="0.25">
      <c r="C136" s="29"/>
      <c r="D136" s="29"/>
      <c r="E136" s="29"/>
      <c r="F136" s="29"/>
      <c r="J136" s="35"/>
    </row>
    <row r="137" spans="3:10" x14ac:dyDescent="0.25">
      <c r="C137" s="29"/>
      <c r="D137" s="29"/>
      <c r="E137" s="29"/>
      <c r="F137" s="29"/>
      <c r="J137" s="35"/>
    </row>
    <row r="138" spans="3:10" x14ac:dyDescent="0.25">
      <c r="C138" s="29"/>
      <c r="D138" s="29"/>
      <c r="E138" s="29"/>
      <c r="F138" s="29"/>
      <c r="J138" s="35"/>
    </row>
    <row r="139" spans="3:10" x14ac:dyDescent="0.25">
      <c r="C139" s="29"/>
      <c r="D139" s="29"/>
      <c r="E139" s="29"/>
      <c r="F139" s="29"/>
      <c r="J139" s="35"/>
    </row>
    <row r="140" spans="3:10" x14ac:dyDescent="0.25">
      <c r="C140" s="29"/>
      <c r="D140" s="29"/>
      <c r="E140" s="29"/>
      <c r="F140" s="29"/>
      <c r="J140" s="35"/>
    </row>
    <row r="141" spans="3:10" x14ac:dyDescent="0.25">
      <c r="C141" s="29"/>
      <c r="D141" s="29"/>
      <c r="E141" s="29"/>
      <c r="F141" s="29"/>
      <c r="J141" s="35"/>
    </row>
    <row r="142" spans="3:10" x14ac:dyDescent="0.25">
      <c r="C142" s="29"/>
      <c r="D142" s="29"/>
      <c r="E142" s="29"/>
      <c r="F142" s="29"/>
      <c r="J142" s="35"/>
    </row>
    <row r="143" spans="3:10" x14ac:dyDescent="0.25">
      <c r="C143" s="29"/>
      <c r="D143" s="29"/>
      <c r="E143" s="29"/>
      <c r="F143" s="29"/>
      <c r="J143" s="35"/>
    </row>
    <row r="144" spans="3:10" x14ac:dyDescent="0.25">
      <c r="C144" s="29"/>
      <c r="D144" s="29"/>
      <c r="E144" s="29"/>
      <c r="F144" s="29"/>
      <c r="J144" s="35"/>
    </row>
    <row r="145" spans="3:10" x14ac:dyDescent="0.25">
      <c r="C145" s="29"/>
      <c r="D145" s="29"/>
      <c r="E145" s="29"/>
      <c r="F145" s="29"/>
      <c r="J145" s="35"/>
    </row>
    <row r="146" spans="3:10" x14ac:dyDescent="0.25">
      <c r="C146" s="29"/>
      <c r="D146" s="29"/>
      <c r="E146" s="29"/>
      <c r="F146" s="29"/>
      <c r="J146" s="35"/>
    </row>
    <row r="147" spans="3:10" x14ac:dyDescent="0.25">
      <c r="C147" s="29"/>
      <c r="D147" s="29"/>
      <c r="E147" s="29"/>
      <c r="F147" s="29"/>
      <c r="J147" s="35"/>
    </row>
    <row r="148" spans="3:10" x14ac:dyDescent="0.25">
      <c r="C148" s="29"/>
      <c r="D148" s="29"/>
      <c r="E148" s="29"/>
      <c r="F148" s="29"/>
      <c r="J148" s="35"/>
    </row>
    <row r="149" spans="3:10" x14ac:dyDescent="0.25">
      <c r="C149" s="29"/>
      <c r="D149" s="29"/>
      <c r="E149" s="29"/>
      <c r="F149" s="29"/>
      <c r="J149" s="35"/>
    </row>
    <row r="150" spans="3:10" x14ac:dyDescent="0.25">
      <c r="C150" s="29"/>
      <c r="D150" s="29"/>
      <c r="E150" s="29"/>
      <c r="F150" s="29"/>
      <c r="J150" s="35"/>
    </row>
    <row r="151" spans="3:10" x14ac:dyDescent="0.25">
      <c r="C151" s="29"/>
      <c r="D151" s="29"/>
      <c r="E151" s="29"/>
      <c r="F151" s="29"/>
      <c r="J151" s="35"/>
    </row>
    <row r="152" spans="3:10" x14ac:dyDescent="0.25">
      <c r="C152" s="29"/>
      <c r="D152" s="29"/>
      <c r="E152" s="29"/>
      <c r="F152" s="29"/>
      <c r="J152" s="35"/>
    </row>
    <row r="153" spans="3:10" x14ac:dyDescent="0.25">
      <c r="C153" s="29"/>
      <c r="D153" s="29"/>
      <c r="E153" s="29"/>
      <c r="F153" s="29"/>
      <c r="J153" s="35"/>
    </row>
    <row r="154" spans="3:10" x14ac:dyDescent="0.25">
      <c r="C154" s="29"/>
      <c r="D154" s="29"/>
      <c r="E154" s="29"/>
      <c r="F154" s="29"/>
      <c r="J154" s="35"/>
    </row>
    <row r="155" spans="3:10" x14ac:dyDescent="0.25">
      <c r="C155" s="29"/>
      <c r="D155" s="29"/>
      <c r="E155" s="29"/>
      <c r="F155" s="29"/>
      <c r="J155" s="35"/>
    </row>
    <row r="156" spans="3:10" x14ac:dyDescent="0.25">
      <c r="C156" s="29"/>
      <c r="D156" s="29"/>
      <c r="E156" s="29"/>
      <c r="F156" s="29"/>
      <c r="J156" s="35"/>
    </row>
    <row r="157" spans="3:10" x14ac:dyDescent="0.25">
      <c r="C157" s="29"/>
      <c r="D157" s="29"/>
      <c r="E157" s="29"/>
      <c r="F157" s="29"/>
      <c r="J157" s="35"/>
    </row>
    <row r="158" spans="3:10" x14ac:dyDescent="0.25">
      <c r="C158" s="29"/>
      <c r="D158" s="29"/>
      <c r="E158" s="29"/>
      <c r="F158" s="29"/>
      <c r="J158" s="35"/>
    </row>
    <row r="159" spans="3:10" x14ac:dyDescent="0.25">
      <c r="C159" s="29"/>
      <c r="D159" s="29"/>
      <c r="E159" s="29"/>
      <c r="F159" s="29"/>
      <c r="J159" s="35"/>
    </row>
    <row r="160" spans="3:10" x14ac:dyDescent="0.25">
      <c r="C160" s="29"/>
      <c r="D160" s="29"/>
      <c r="E160" s="29"/>
      <c r="F160" s="29"/>
      <c r="J160" s="35"/>
    </row>
    <row r="161" spans="3:10" x14ac:dyDescent="0.25">
      <c r="C161" s="29"/>
      <c r="D161" s="29"/>
      <c r="E161" s="29"/>
      <c r="F161" s="29"/>
      <c r="J161" s="35"/>
    </row>
    <row r="162" spans="3:10" x14ac:dyDescent="0.25">
      <c r="C162" s="29"/>
      <c r="D162" s="29"/>
      <c r="E162" s="29"/>
      <c r="F162" s="29"/>
      <c r="J162" s="35"/>
    </row>
    <row r="163" spans="3:10" x14ac:dyDescent="0.25">
      <c r="C163" s="29"/>
      <c r="D163" s="29"/>
      <c r="E163" s="29"/>
      <c r="F163" s="29"/>
      <c r="J163" s="35"/>
    </row>
    <row r="164" spans="3:10" x14ac:dyDescent="0.25">
      <c r="C164" s="29"/>
      <c r="D164" s="29"/>
      <c r="E164" s="29"/>
      <c r="F164" s="29"/>
      <c r="J164" s="35"/>
    </row>
    <row r="165" spans="3:10" x14ac:dyDescent="0.25">
      <c r="C165" s="29"/>
      <c r="D165" s="29"/>
      <c r="E165" s="29"/>
      <c r="F165" s="29"/>
      <c r="J165" s="35"/>
    </row>
    <row r="166" spans="3:10" x14ac:dyDescent="0.25">
      <c r="C166" s="29"/>
      <c r="D166" s="29"/>
      <c r="E166" s="29"/>
      <c r="F166" s="29"/>
      <c r="J166" s="35"/>
    </row>
    <row r="167" spans="3:10" x14ac:dyDescent="0.25">
      <c r="C167" s="29"/>
      <c r="D167" s="29"/>
      <c r="E167" s="29"/>
      <c r="F167" s="29"/>
      <c r="J167" s="35"/>
    </row>
    <row r="168" spans="3:10" x14ac:dyDescent="0.25">
      <c r="C168" s="29"/>
      <c r="D168" s="29"/>
      <c r="E168" s="29"/>
      <c r="F168" s="29"/>
      <c r="J168" s="35"/>
    </row>
    <row r="169" spans="3:10" x14ac:dyDescent="0.25">
      <c r="C169" s="29"/>
      <c r="D169" s="29"/>
      <c r="E169" s="29"/>
      <c r="F169" s="29"/>
      <c r="J169" s="35"/>
    </row>
    <row r="170" spans="3:10" x14ac:dyDescent="0.25">
      <c r="C170" s="29"/>
      <c r="D170" s="29"/>
      <c r="E170" s="29"/>
      <c r="F170" s="29"/>
      <c r="J170" s="35"/>
    </row>
    <row r="171" spans="3:10" x14ac:dyDescent="0.25">
      <c r="C171" s="29"/>
      <c r="D171" s="29"/>
      <c r="E171" s="29"/>
      <c r="F171" s="29"/>
      <c r="J171" s="35"/>
    </row>
    <row r="172" spans="3:10" x14ac:dyDescent="0.25">
      <c r="C172" s="29"/>
      <c r="D172" s="29"/>
      <c r="E172" s="29"/>
      <c r="F172" s="29"/>
      <c r="J172" s="35"/>
    </row>
    <row r="173" spans="3:10" x14ac:dyDescent="0.25">
      <c r="C173" s="29"/>
      <c r="D173" s="29"/>
      <c r="E173" s="29"/>
      <c r="F173" s="29"/>
      <c r="J173" s="35"/>
    </row>
    <row r="174" spans="3:10" x14ac:dyDescent="0.25">
      <c r="C174" s="29"/>
      <c r="D174" s="29"/>
      <c r="E174" s="29"/>
      <c r="F174" s="29"/>
      <c r="J174" s="35"/>
    </row>
    <row r="175" spans="3:10" x14ac:dyDescent="0.25">
      <c r="C175" s="29"/>
      <c r="D175" s="29"/>
      <c r="E175" s="29"/>
      <c r="F175" s="29"/>
      <c r="J175" s="35"/>
    </row>
    <row r="176" spans="3:10" x14ac:dyDescent="0.25">
      <c r="C176" s="29"/>
      <c r="D176" s="29"/>
      <c r="E176" s="29"/>
      <c r="F176" s="29"/>
      <c r="J176" s="35"/>
    </row>
    <row r="177" spans="3:10" x14ac:dyDescent="0.25">
      <c r="C177" s="29"/>
      <c r="D177" s="29"/>
      <c r="E177" s="29"/>
      <c r="F177" s="29"/>
      <c r="J177" s="35"/>
    </row>
    <row r="178" spans="3:10" x14ac:dyDescent="0.25">
      <c r="C178" s="29"/>
      <c r="D178" s="29"/>
      <c r="E178" s="29"/>
      <c r="F178" s="29"/>
      <c r="J178" s="35"/>
    </row>
    <row r="179" spans="3:10" x14ac:dyDescent="0.25">
      <c r="C179" s="29"/>
      <c r="D179" s="29"/>
      <c r="E179" s="29"/>
      <c r="F179" s="29"/>
      <c r="J179" s="35"/>
    </row>
    <row r="180" spans="3:10" x14ac:dyDescent="0.25">
      <c r="C180" s="29"/>
      <c r="D180" s="29"/>
      <c r="E180" s="29"/>
      <c r="F180" s="29"/>
      <c r="J180" s="35"/>
    </row>
    <row r="181" spans="3:10" x14ac:dyDescent="0.25">
      <c r="C181" s="29"/>
      <c r="D181" s="29"/>
      <c r="E181" s="29"/>
      <c r="F181" s="29"/>
      <c r="J181" s="35"/>
    </row>
    <row r="182" spans="3:10" x14ac:dyDescent="0.25">
      <c r="C182" s="29"/>
      <c r="D182" s="29"/>
      <c r="E182" s="29"/>
      <c r="F182" s="29"/>
      <c r="J182" s="35"/>
    </row>
    <row r="183" spans="3:10" x14ac:dyDescent="0.25">
      <c r="C183" s="29"/>
      <c r="D183" s="29"/>
      <c r="E183" s="29"/>
      <c r="F183" s="29"/>
      <c r="J183" s="35"/>
    </row>
    <row r="184" spans="3:10" x14ac:dyDescent="0.25">
      <c r="C184" s="29"/>
      <c r="D184" s="29"/>
      <c r="E184" s="29"/>
      <c r="F184" s="29"/>
      <c r="J184" s="35"/>
    </row>
    <row r="185" spans="3:10" x14ac:dyDescent="0.25">
      <c r="C185" s="29"/>
      <c r="D185" s="29"/>
      <c r="E185" s="29"/>
      <c r="F185" s="29"/>
      <c r="J185" s="35"/>
    </row>
    <row r="186" spans="3:10" x14ac:dyDescent="0.25">
      <c r="C186" s="29"/>
      <c r="D186" s="29"/>
      <c r="E186" s="29"/>
      <c r="F186" s="29"/>
      <c r="J186" s="35"/>
    </row>
    <row r="187" spans="3:10" x14ac:dyDescent="0.25">
      <c r="C187" s="29"/>
      <c r="D187" s="29"/>
      <c r="E187" s="29"/>
      <c r="F187" s="29"/>
      <c r="J187" s="35"/>
    </row>
    <row r="188" spans="3:10" x14ac:dyDescent="0.25">
      <c r="C188" s="29"/>
      <c r="D188" s="29"/>
      <c r="E188" s="29"/>
      <c r="F188" s="29"/>
      <c r="J188" s="35"/>
    </row>
    <row r="189" spans="3:10" x14ac:dyDescent="0.25">
      <c r="C189" s="29"/>
      <c r="D189" s="29"/>
      <c r="E189" s="29"/>
      <c r="F189" s="29"/>
      <c r="J189" s="35"/>
    </row>
    <row r="190" spans="3:10" x14ac:dyDescent="0.25">
      <c r="C190" s="29"/>
      <c r="D190" s="29"/>
      <c r="E190" s="29"/>
      <c r="F190" s="29"/>
      <c r="J190" s="35"/>
    </row>
    <row r="191" spans="3:10" x14ac:dyDescent="0.25">
      <c r="C191" s="29"/>
      <c r="D191" s="29"/>
      <c r="E191" s="29"/>
      <c r="F191" s="29"/>
      <c r="J191" s="35"/>
    </row>
    <row r="192" spans="3:10" x14ac:dyDescent="0.25">
      <c r="C192" s="29"/>
      <c r="D192" s="29"/>
      <c r="E192" s="29"/>
      <c r="F192" s="29"/>
      <c r="J192" s="35"/>
    </row>
    <row r="193" spans="3:10" x14ac:dyDescent="0.25">
      <c r="C193" s="29"/>
      <c r="D193" s="29"/>
      <c r="E193" s="29"/>
      <c r="F193" s="29"/>
      <c r="J193" s="35"/>
    </row>
    <row r="194" spans="3:10" x14ac:dyDescent="0.25">
      <c r="C194" s="29"/>
      <c r="D194" s="29"/>
      <c r="E194" s="29"/>
      <c r="F194" s="29"/>
      <c r="J194" s="35"/>
    </row>
    <row r="195" spans="3:10" x14ac:dyDescent="0.25">
      <c r="C195" s="29"/>
      <c r="D195" s="29"/>
      <c r="E195" s="29"/>
      <c r="F195" s="29"/>
      <c r="J195" s="35"/>
    </row>
    <row r="196" spans="3:10" x14ac:dyDescent="0.25">
      <c r="C196" s="29"/>
      <c r="D196" s="29"/>
      <c r="E196" s="29"/>
      <c r="F196" s="29"/>
      <c r="J196" s="35"/>
    </row>
    <row r="197" spans="3:10" x14ac:dyDescent="0.25">
      <c r="C197" s="29"/>
      <c r="D197" s="29"/>
      <c r="E197" s="29"/>
      <c r="F197" s="29"/>
      <c r="J197" s="35"/>
    </row>
    <row r="198" spans="3:10" x14ac:dyDescent="0.25">
      <c r="C198" s="29"/>
      <c r="D198" s="29"/>
      <c r="E198" s="29"/>
      <c r="F198" s="29"/>
      <c r="J198" s="35"/>
    </row>
    <row r="199" spans="3:10" x14ac:dyDescent="0.25">
      <c r="C199" s="29"/>
      <c r="D199" s="29"/>
      <c r="E199" s="29"/>
      <c r="F199" s="29"/>
      <c r="J199" s="35"/>
    </row>
    <row r="200" spans="3:10" x14ac:dyDescent="0.25">
      <c r="C200" s="29"/>
      <c r="D200" s="29"/>
      <c r="E200" s="29"/>
      <c r="F200" s="29"/>
      <c r="J200" s="35"/>
    </row>
    <row r="201" spans="3:10" x14ac:dyDescent="0.25">
      <c r="C201" s="29"/>
      <c r="D201" s="29"/>
      <c r="E201" s="29"/>
      <c r="F201" s="29"/>
      <c r="J201" s="35"/>
    </row>
    <row r="202" spans="3:10" x14ac:dyDescent="0.25">
      <c r="C202" s="29"/>
      <c r="D202" s="29"/>
      <c r="E202" s="29"/>
      <c r="F202" s="29"/>
      <c r="J202" s="35"/>
    </row>
    <row r="203" spans="3:10" x14ac:dyDescent="0.25">
      <c r="C203" s="29"/>
      <c r="D203" s="29"/>
      <c r="E203" s="29"/>
      <c r="F203" s="29"/>
      <c r="J203" s="35"/>
    </row>
    <row r="204" spans="3:10" x14ac:dyDescent="0.25">
      <c r="C204" s="29"/>
      <c r="D204" s="29"/>
      <c r="E204" s="29"/>
      <c r="F204" s="29"/>
      <c r="J204" s="35"/>
    </row>
    <row r="205" spans="3:10" x14ac:dyDescent="0.25">
      <c r="C205" s="29"/>
      <c r="D205" s="29"/>
      <c r="E205" s="29"/>
      <c r="F205" s="29"/>
      <c r="J205" s="35"/>
    </row>
    <row r="206" spans="3:10" x14ac:dyDescent="0.25">
      <c r="C206" s="29"/>
      <c r="D206" s="29"/>
      <c r="E206" s="29"/>
      <c r="F206" s="29"/>
      <c r="J206" s="35"/>
    </row>
    <row r="207" spans="3:10" x14ac:dyDescent="0.25">
      <c r="J207" s="35"/>
    </row>
    <row r="208" spans="3:10" x14ac:dyDescent="0.25">
      <c r="J208" s="35"/>
    </row>
    <row r="209" spans="10:10" x14ac:dyDescent="0.25">
      <c r="J209" s="35"/>
    </row>
    <row r="210" spans="10:10" x14ac:dyDescent="0.25">
      <c r="J210" s="35"/>
    </row>
    <row r="211" spans="10:10" x14ac:dyDescent="0.25">
      <c r="J211" s="35"/>
    </row>
    <row r="212" spans="10:10" x14ac:dyDescent="0.25">
      <c r="J212" s="35"/>
    </row>
    <row r="213" spans="10:10" x14ac:dyDescent="0.25">
      <c r="J213" s="35"/>
    </row>
    <row r="214" spans="10:10" x14ac:dyDescent="0.25">
      <c r="J214" s="35"/>
    </row>
    <row r="215" spans="10:10" x14ac:dyDescent="0.25">
      <c r="J215" s="35"/>
    </row>
    <row r="216" spans="10:10" x14ac:dyDescent="0.25">
      <c r="J216" s="35"/>
    </row>
    <row r="217" spans="10:10" x14ac:dyDescent="0.25">
      <c r="J217" s="35"/>
    </row>
    <row r="218" spans="10:10" x14ac:dyDescent="0.25">
      <c r="J218" s="35"/>
    </row>
    <row r="219" spans="10:10" x14ac:dyDescent="0.25">
      <c r="J219" s="35"/>
    </row>
    <row r="220" spans="10:10" x14ac:dyDescent="0.25">
      <c r="J220" s="35"/>
    </row>
    <row r="221" spans="10:10" x14ac:dyDescent="0.25">
      <c r="J221" s="35"/>
    </row>
    <row r="222" spans="10:10" x14ac:dyDescent="0.25">
      <c r="J222" s="35"/>
    </row>
    <row r="223" spans="10:10" x14ac:dyDescent="0.25">
      <c r="J223" s="35"/>
    </row>
    <row r="224" spans="10:10" x14ac:dyDescent="0.25">
      <c r="J224" s="35"/>
    </row>
    <row r="225" spans="10:10" x14ac:dyDescent="0.25">
      <c r="J225" s="35"/>
    </row>
    <row r="226" spans="10:10" x14ac:dyDescent="0.25">
      <c r="J226" s="35"/>
    </row>
    <row r="227" spans="10:10" x14ac:dyDescent="0.25">
      <c r="J227" s="35"/>
    </row>
    <row r="228" spans="10:10" x14ac:dyDescent="0.25">
      <c r="J228" s="35"/>
    </row>
    <row r="229" spans="10:10" x14ac:dyDescent="0.25">
      <c r="J229" s="35"/>
    </row>
    <row r="230" spans="10:10" x14ac:dyDescent="0.25">
      <c r="J230" s="35"/>
    </row>
    <row r="231" spans="10:10" x14ac:dyDescent="0.25">
      <c r="J231" s="35"/>
    </row>
    <row r="232" spans="10:10" x14ac:dyDescent="0.25">
      <c r="J232" s="35"/>
    </row>
    <row r="233" spans="10:10" x14ac:dyDescent="0.25">
      <c r="J233" s="35"/>
    </row>
    <row r="234" spans="10:10" x14ac:dyDescent="0.25">
      <c r="J234" s="35"/>
    </row>
    <row r="235" spans="10:10" x14ac:dyDescent="0.25">
      <c r="J235" s="35"/>
    </row>
    <row r="236" spans="10:10" x14ac:dyDescent="0.25">
      <c r="J236" s="35"/>
    </row>
    <row r="237" spans="10:10" x14ac:dyDescent="0.25">
      <c r="J237" s="35"/>
    </row>
    <row r="238" spans="10:10" x14ac:dyDescent="0.25">
      <c r="J238" s="35"/>
    </row>
    <row r="239" spans="10:10" x14ac:dyDescent="0.25">
      <c r="J239" s="35"/>
    </row>
    <row r="240" spans="10:10" x14ac:dyDescent="0.25">
      <c r="J240" s="35"/>
    </row>
    <row r="241" spans="10:10" x14ac:dyDescent="0.25">
      <c r="J241" s="35"/>
    </row>
    <row r="242" spans="10:10" x14ac:dyDescent="0.25">
      <c r="J242" s="35"/>
    </row>
    <row r="243" spans="10:10" x14ac:dyDescent="0.25">
      <c r="J243" s="35"/>
    </row>
    <row r="244" spans="10:10" x14ac:dyDescent="0.25">
      <c r="J244" s="35"/>
    </row>
    <row r="245" spans="10:10" x14ac:dyDescent="0.25">
      <c r="J245" s="35"/>
    </row>
    <row r="246" spans="10:10" x14ac:dyDescent="0.25">
      <c r="J246" s="35"/>
    </row>
    <row r="247" spans="10:10" x14ac:dyDescent="0.25">
      <c r="J247" s="35"/>
    </row>
    <row r="248" spans="10:10" x14ac:dyDescent="0.25">
      <c r="J248" s="35"/>
    </row>
    <row r="249" spans="10:10" x14ac:dyDescent="0.25">
      <c r="J249" s="35"/>
    </row>
    <row r="250" spans="10:10" x14ac:dyDescent="0.25">
      <c r="J250" s="35"/>
    </row>
    <row r="251" spans="10:10" x14ac:dyDescent="0.25">
      <c r="J251" s="35"/>
    </row>
    <row r="252" spans="10:10" x14ac:dyDescent="0.25">
      <c r="J252" s="35"/>
    </row>
    <row r="253" spans="10:10" x14ac:dyDescent="0.25">
      <c r="J253" s="35"/>
    </row>
    <row r="254" spans="10:10" x14ac:dyDescent="0.25">
      <c r="J254" s="35"/>
    </row>
    <row r="255" spans="10:10" x14ac:dyDescent="0.25">
      <c r="J255" s="35"/>
    </row>
    <row r="256" spans="10:10" x14ac:dyDescent="0.25">
      <c r="J256" s="35"/>
    </row>
    <row r="257" spans="10:10" x14ac:dyDescent="0.25">
      <c r="J257" s="35"/>
    </row>
    <row r="258" spans="10:10" x14ac:dyDescent="0.25">
      <c r="J258" s="35"/>
    </row>
    <row r="259" spans="10:10" x14ac:dyDescent="0.25">
      <c r="J259" s="35"/>
    </row>
    <row r="260" spans="10:10" x14ac:dyDescent="0.25">
      <c r="J260" s="35"/>
    </row>
    <row r="261" spans="10:10" x14ac:dyDescent="0.25">
      <c r="J261" s="35"/>
    </row>
    <row r="262" spans="10:10" x14ac:dyDescent="0.25">
      <c r="J262" s="35"/>
    </row>
    <row r="263" spans="10:10" x14ac:dyDescent="0.25">
      <c r="J263" s="35"/>
    </row>
    <row r="264" spans="10:10" x14ac:dyDescent="0.25">
      <c r="J264" s="35"/>
    </row>
    <row r="265" spans="10:10" x14ac:dyDescent="0.25">
      <c r="J265" s="35"/>
    </row>
    <row r="266" spans="10:10" x14ac:dyDescent="0.25">
      <c r="J266" s="35"/>
    </row>
    <row r="267" spans="10:10" x14ac:dyDescent="0.25">
      <c r="J267" s="35"/>
    </row>
    <row r="268" spans="10:10" x14ac:dyDescent="0.25">
      <c r="J268" s="35"/>
    </row>
    <row r="269" spans="10:10" x14ac:dyDescent="0.25">
      <c r="J269" s="35"/>
    </row>
    <row r="270" spans="10:10" x14ac:dyDescent="0.25">
      <c r="J270" s="35"/>
    </row>
    <row r="271" spans="10:10" x14ac:dyDescent="0.25">
      <c r="J271" s="35"/>
    </row>
    <row r="272" spans="10:10" x14ac:dyDescent="0.25">
      <c r="J272" s="35"/>
    </row>
    <row r="273" spans="10:10" x14ac:dyDescent="0.25">
      <c r="J273" s="35"/>
    </row>
    <row r="274" spans="10:10" x14ac:dyDescent="0.25">
      <c r="J274" s="35"/>
    </row>
    <row r="275" spans="10:10" x14ac:dyDescent="0.25">
      <c r="J275" s="35"/>
    </row>
    <row r="276" spans="10:10" x14ac:dyDescent="0.25">
      <c r="J276" s="35"/>
    </row>
    <row r="277" spans="10:10" x14ac:dyDescent="0.25">
      <c r="J277" s="35"/>
    </row>
    <row r="278" spans="10:10" x14ac:dyDescent="0.25">
      <c r="J278" s="35"/>
    </row>
    <row r="279" spans="10:10" x14ac:dyDescent="0.25">
      <c r="J279" s="35"/>
    </row>
    <row r="280" spans="10:10" x14ac:dyDescent="0.25">
      <c r="J280" s="35"/>
    </row>
    <row r="281" spans="10:10" x14ac:dyDescent="0.25">
      <c r="J281" s="35"/>
    </row>
    <row r="282" spans="10:10" x14ac:dyDescent="0.25">
      <c r="J282" s="35"/>
    </row>
    <row r="283" spans="10:10" x14ac:dyDescent="0.25">
      <c r="J283" s="35"/>
    </row>
    <row r="284" spans="10:10" x14ac:dyDescent="0.25">
      <c r="J284" s="35"/>
    </row>
    <row r="285" spans="10:10" x14ac:dyDescent="0.25">
      <c r="J285" s="35"/>
    </row>
    <row r="286" spans="10:10" x14ac:dyDescent="0.25">
      <c r="J286" s="35"/>
    </row>
    <row r="287" spans="10:10" x14ac:dyDescent="0.25">
      <c r="J287" s="35"/>
    </row>
    <row r="288" spans="10:10" x14ac:dyDescent="0.25">
      <c r="J288" s="35"/>
    </row>
    <row r="289" spans="10:10" x14ac:dyDescent="0.25">
      <c r="J289" s="35"/>
    </row>
    <row r="290" spans="10:10" x14ac:dyDescent="0.25">
      <c r="J290" s="35"/>
    </row>
    <row r="291" spans="10:10" x14ac:dyDescent="0.25">
      <c r="J291" s="35"/>
    </row>
    <row r="292" spans="10:10" x14ac:dyDescent="0.25">
      <c r="J292" s="35"/>
    </row>
    <row r="293" spans="10:10" x14ac:dyDescent="0.25">
      <c r="J293" s="35"/>
    </row>
    <row r="294" spans="10:10" x14ac:dyDescent="0.25">
      <c r="J294" s="35"/>
    </row>
    <row r="295" spans="10:10" x14ac:dyDescent="0.25">
      <c r="J295" s="35"/>
    </row>
    <row r="296" spans="10:10" x14ac:dyDescent="0.25">
      <c r="J296" s="35"/>
    </row>
    <row r="297" spans="10:10" x14ac:dyDescent="0.25">
      <c r="J297" s="35"/>
    </row>
    <row r="298" spans="10:10" x14ac:dyDescent="0.25">
      <c r="J298" s="35"/>
    </row>
    <row r="299" spans="10:10" x14ac:dyDescent="0.25">
      <c r="J299" s="35"/>
    </row>
    <row r="300" spans="10:10" x14ac:dyDescent="0.25">
      <c r="J300" s="35"/>
    </row>
    <row r="301" spans="10:10" x14ac:dyDescent="0.25">
      <c r="J301" s="35"/>
    </row>
    <row r="302" spans="10:10" x14ac:dyDescent="0.25">
      <c r="J302" s="35"/>
    </row>
    <row r="303" spans="10:10" x14ac:dyDescent="0.25">
      <c r="J303" s="35"/>
    </row>
    <row r="304" spans="10:10" x14ac:dyDescent="0.25">
      <c r="J304" s="35"/>
    </row>
    <row r="305" spans="10:10" x14ac:dyDescent="0.25">
      <c r="J305" s="35"/>
    </row>
    <row r="306" spans="10:10" x14ac:dyDescent="0.25">
      <c r="J306" s="35"/>
    </row>
    <row r="307" spans="10:10" x14ac:dyDescent="0.25">
      <c r="J307" s="35"/>
    </row>
    <row r="308" spans="10:10" x14ac:dyDescent="0.25">
      <c r="J308" s="35"/>
    </row>
    <row r="309" spans="10:10" x14ac:dyDescent="0.25">
      <c r="J309" s="35"/>
    </row>
    <row r="310" spans="10:10" x14ac:dyDescent="0.25">
      <c r="J310" s="35"/>
    </row>
    <row r="311" spans="10:10" x14ac:dyDescent="0.25">
      <c r="J311" s="35"/>
    </row>
    <row r="312" spans="10:10" x14ac:dyDescent="0.25">
      <c r="J312" s="35"/>
    </row>
    <row r="313" spans="10:10" x14ac:dyDescent="0.25">
      <c r="J313" s="35"/>
    </row>
    <row r="314" spans="10:10" x14ac:dyDescent="0.25">
      <c r="J314" s="35"/>
    </row>
    <row r="315" spans="10:10" x14ac:dyDescent="0.25">
      <c r="J315" s="35"/>
    </row>
    <row r="316" spans="10:10" x14ac:dyDescent="0.25">
      <c r="J316" s="35"/>
    </row>
    <row r="317" spans="10:10" x14ac:dyDescent="0.25">
      <c r="J317" s="35"/>
    </row>
    <row r="318" spans="10:10" x14ac:dyDescent="0.25">
      <c r="J318" s="35"/>
    </row>
    <row r="319" spans="10:10" x14ac:dyDescent="0.25">
      <c r="J319" s="35"/>
    </row>
    <row r="320" spans="10:10" x14ac:dyDescent="0.25">
      <c r="J320" s="35"/>
    </row>
    <row r="321" spans="10:10" x14ac:dyDescent="0.25">
      <c r="J321" s="35"/>
    </row>
    <row r="322" spans="10:10" x14ac:dyDescent="0.25">
      <c r="J322" s="35"/>
    </row>
    <row r="323" spans="10:10" x14ac:dyDescent="0.25">
      <c r="J323" s="35"/>
    </row>
    <row r="324" spans="10:10" x14ac:dyDescent="0.25">
      <c r="J324" s="35"/>
    </row>
    <row r="325" spans="10:10" x14ac:dyDescent="0.25">
      <c r="J325" s="35"/>
    </row>
    <row r="326" spans="10:10" x14ac:dyDescent="0.25">
      <c r="J326" s="35"/>
    </row>
    <row r="327" spans="10:10" x14ac:dyDescent="0.25">
      <c r="J327" s="35"/>
    </row>
    <row r="328" spans="10:10" x14ac:dyDescent="0.25">
      <c r="J328" s="35"/>
    </row>
    <row r="329" spans="10:10" x14ac:dyDescent="0.25">
      <c r="J329" s="35"/>
    </row>
    <row r="330" spans="10:10" x14ac:dyDescent="0.25">
      <c r="J330" s="35"/>
    </row>
    <row r="331" spans="10:10" x14ac:dyDescent="0.25">
      <c r="J331" s="35"/>
    </row>
    <row r="332" spans="10:10" x14ac:dyDescent="0.25">
      <c r="J332" s="35"/>
    </row>
    <row r="333" spans="10:10" x14ac:dyDescent="0.25">
      <c r="J333" s="35"/>
    </row>
    <row r="334" spans="10:10" x14ac:dyDescent="0.25">
      <c r="J334" s="35"/>
    </row>
    <row r="335" spans="10:10" x14ac:dyDescent="0.25">
      <c r="J335" s="35"/>
    </row>
    <row r="336" spans="10:10" x14ac:dyDescent="0.25">
      <c r="J336" s="35"/>
    </row>
    <row r="337" spans="10:10" x14ac:dyDescent="0.25">
      <c r="J337" s="35"/>
    </row>
    <row r="338" spans="10:10" x14ac:dyDescent="0.25">
      <c r="J338" s="35"/>
    </row>
    <row r="339" spans="10:10" x14ac:dyDescent="0.25">
      <c r="J339" s="35"/>
    </row>
    <row r="340" spans="10:10" x14ac:dyDescent="0.25">
      <c r="J340" s="35"/>
    </row>
    <row r="341" spans="10:10" x14ac:dyDescent="0.25">
      <c r="J341" s="35"/>
    </row>
    <row r="342" spans="10:10" x14ac:dyDescent="0.25">
      <c r="J342" s="35"/>
    </row>
    <row r="343" spans="10:10" x14ac:dyDescent="0.25">
      <c r="J343" s="35"/>
    </row>
    <row r="344" spans="10:10" x14ac:dyDescent="0.25">
      <c r="J344" s="35"/>
    </row>
    <row r="345" spans="10:10" x14ac:dyDescent="0.25">
      <c r="J345" s="35"/>
    </row>
    <row r="346" spans="10:10" x14ac:dyDescent="0.25">
      <c r="J346" s="35"/>
    </row>
    <row r="347" spans="10:10" x14ac:dyDescent="0.25">
      <c r="J347" s="35"/>
    </row>
    <row r="348" spans="10:10" x14ac:dyDescent="0.25">
      <c r="J348" s="35"/>
    </row>
    <row r="349" spans="10:10" x14ac:dyDescent="0.25">
      <c r="J349" s="35"/>
    </row>
    <row r="350" spans="10:10" x14ac:dyDescent="0.25">
      <c r="J350" s="35"/>
    </row>
    <row r="351" spans="10:10" x14ac:dyDescent="0.25">
      <c r="J351" s="35"/>
    </row>
    <row r="352" spans="10:10" x14ac:dyDescent="0.25">
      <c r="J352" s="35"/>
    </row>
    <row r="353" spans="10:10" x14ac:dyDescent="0.25">
      <c r="J353" s="35"/>
    </row>
    <row r="354" spans="10:10" x14ac:dyDescent="0.25">
      <c r="J354" s="35"/>
    </row>
    <row r="355" spans="10:10" x14ac:dyDescent="0.25">
      <c r="J355" s="35"/>
    </row>
    <row r="356" spans="10:10" x14ac:dyDescent="0.25">
      <c r="J356" s="35"/>
    </row>
    <row r="357" spans="10:10" x14ac:dyDescent="0.25">
      <c r="J357" s="35"/>
    </row>
    <row r="358" spans="10:10" x14ac:dyDescent="0.25">
      <c r="J358" s="35"/>
    </row>
    <row r="359" spans="10:10" x14ac:dyDescent="0.25">
      <c r="J359" s="35"/>
    </row>
    <row r="360" spans="10:10" x14ac:dyDescent="0.25">
      <c r="J360" s="35"/>
    </row>
    <row r="361" spans="10:10" x14ac:dyDescent="0.25">
      <c r="J361" s="35"/>
    </row>
    <row r="362" spans="10:10" x14ac:dyDescent="0.25">
      <c r="J362" s="35"/>
    </row>
    <row r="363" spans="10:10" x14ac:dyDescent="0.25">
      <c r="J363" s="35"/>
    </row>
    <row r="364" spans="10:10" x14ac:dyDescent="0.25">
      <c r="J364" s="35"/>
    </row>
    <row r="365" spans="10:10" x14ac:dyDescent="0.25">
      <c r="J365" s="35"/>
    </row>
    <row r="366" spans="10:10" x14ac:dyDescent="0.25">
      <c r="J366" s="35"/>
    </row>
    <row r="367" spans="10:10" x14ac:dyDescent="0.25">
      <c r="J367" s="35"/>
    </row>
    <row r="368" spans="10:10" x14ac:dyDescent="0.25">
      <c r="J368" s="35"/>
    </row>
    <row r="369" spans="10:10" x14ac:dyDescent="0.25">
      <c r="J369" s="35"/>
    </row>
    <row r="370" spans="10:10" x14ac:dyDescent="0.25">
      <c r="J370" s="35"/>
    </row>
    <row r="371" spans="10:10" x14ac:dyDescent="0.25">
      <c r="J371" s="35"/>
    </row>
    <row r="372" spans="10:10" x14ac:dyDescent="0.25">
      <c r="J372" s="35"/>
    </row>
    <row r="373" spans="10:10" x14ac:dyDescent="0.25">
      <c r="J373" s="35"/>
    </row>
    <row r="374" spans="10:10" x14ac:dyDescent="0.25">
      <c r="J374" s="35"/>
    </row>
    <row r="375" spans="10:10" x14ac:dyDescent="0.25">
      <c r="J375" s="35"/>
    </row>
    <row r="376" spans="10:10" x14ac:dyDescent="0.25">
      <c r="J376" s="35"/>
    </row>
    <row r="377" spans="10:10" x14ac:dyDescent="0.25">
      <c r="J377" s="35"/>
    </row>
    <row r="378" spans="10:10" x14ac:dyDescent="0.25">
      <c r="J378" s="35"/>
    </row>
    <row r="379" spans="10:10" x14ac:dyDescent="0.25">
      <c r="J379" s="35"/>
    </row>
    <row r="380" spans="10:10" x14ac:dyDescent="0.25">
      <c r="J380" s="35"/>
    </row>
    <row r="381" spans="10:10" x14ac:dyDescent="0.25">
      <c r="J381" s="35"/>
    </row>
    <row r="382" spans="10:10" x14ac:dyDescent="0.25">
      <c r="J382" s="35"/>
    </row>
    <row r="383" spans="10:10" x14ac:dyDescent="0.25">
      <c r="J383" s="35"/>
    </row>
    <row r="384" spans="10:10" x14ac:dyDescent="0.25">
      <c r="J384" s="35"/>
    </row>
    <row r="385" spans="10:10" x14ac:dyDescent="0.25">
      <c r="J385" s="35"/>
    </row>
    <row r="386" spans="10:10" x14ac:dyDescent="0.25">
      <c r="J386" s="35"/>
    </row>
    <row r="387" spans="10:10" x14ac:dyDescent="0.25">
      <c r="J387" s="35"/>
    </row>
    <row r="388" spans="10:10" x14ac:dyDescent="0.25">
      <c r="J388" s="35"/>
    </row>
    <row r="389" spans="10:10" x14ac:dyDescent="0.25">
      <c r="J389" s="35"/>
    </row>
    <row r="390" spans="10:10" x14ac:dyDescent="0.25">
      <c r="J390" s="35"/>
    </row>
    <row r="391" spans="10:10" x14ac:dyDescent="0.25">
      <c r="J391" s="35"/>
    </row>
    <row r="392" spans="10:10" x14ac:dyDescent="0.25">
      <c r="J392" s="35"/>
    </row>
    <row r="393" spans="10:10" x14ac:dyDescent="0.25">
      <c r="J393" s="35"/>
    </row>
    <row r="394" spans="10:10" x14ac:dyDescent="0.25">
      <c r="J394" s="35"/>
    </row>
    <row r="395" spans="10:10" x14ac:dyDescent="0.25">
      <c r="J395" s="35"/>
    </row>
    <row r="396" spans="10:10" x14ac:dyDescent="0.25">
      <c r="J396" s="35"/>
    </row>
    <row r="397" spans="10:10" x14ac:dyDescent="0.25">
      <c r="J397" s="35"/>
    </row>
    <row r="398" spans="10:10" x14ac:dyDescent="0.25">
      <c r="J398" s="35"/>
    </row>
    <row r="399" spans="10:10" x14ac:dyDescent="0.25">
      <c r="J399" s="35"/>
    </row>
    <row r="400" spans="10:10" x14ac:dyDescent="0.25">
      <c r="J400" s="35"/>
    </row>
    <row r="401" spans="10:10" x14ac:dyDescent="0.25">
      <c r="J401" s="35"/>
    </row>
    <row r="402" spans="10:10" x14ac:dyDescent="0.25">
      <c r="J402" s="35"/>
    </row>
    <row r="403" spans="10:10" x14ac:dyDescent="0.25">
      <c r="J403" s="35"/>
    </row>
    <row r="404" spans="10:10" x14ac:dyDescent="0.25">
      <c r="J404" s="35"/>
    </row>
    <row r="405" spans="10:10" x14ac:dyDescent="0.25">
      <c r="J405" s="35"/>
    </row>
    <row r="406" spans="10:10" x14ac:dyDescent="0.25">
      <c r="J406" s="35"/>
    </row>
    <row r="407" spans="10:10" x14ac:dyDescent="0.25">
      <c r="J407" s="35"/>
    </row>
    <row r="408" spans="10:10" x14ac:dyDescent="0.25">
      <c r="J408" s="35"/>
    </row>
    <row r="409" spans="10:10" x14ac:dyDescent="0.25">
      <c r="J409" s="35"/>
    </row>
    <row r="410" spans="10:10" x14ac:dyDescent="0.25">
      <c r="J410" s="35"/>
    </row>
    <row r="411" spans="10:10" x14ac:dyDescent="0.25">
      <c r="J411" s="35"/>
    </row>
    <row r="412" spans="10:10" x14ac:dyDescent="0.25">
      <c r="J412" s="35"/>
    </row>
    <row r="413" spans="10:10" x14ac:dyDescent="0.25">
      <c r="J413" s="35"/>
    </row>
    <row r="414" spans="10:10" x14ac:dyDescent="0.25">
      <c r="J414" s="35"/>
    </row>
    <row r="415" spans="10:10" x14ac:dyDescent="0.25">
      <c r="J415" s="35"/>
    </row>
    <row r="416" spans="10:10" x14ac:dyDescent="0.25">
      <c r="J416" s="35"/>
    </row>
    <row r="417" spans="10:10" x14ac:dyDescent="0.25">
      <c r="J417" s="35"/>
    </row>
    <row r="418" spans="10:10" x14ac:dyDescent="0.25">
      <c r="J418" s="35"/>
    </row>
    <row r="419" spans="10:10" x14ac:dyDescent="0.25">
      <c r="J419" s="35"/>
    </row>
    <row r="420" spans="10:10" x14ac:dyDescent="0.25">
      <c r="J420" s="35"/>
    </row>
    <row r="421" spans="10:10" x14ac:dyDescent="0.25">
      <c r="J421" s="35"/>
    </row>
    <row r="422" spans="10:10" x14ac:dyDescent="0.25">
      <c r="J422" s="35"/>
    </row>
    <row r="423" spans="10:10" x14ac:dyDescent="0.25">
      <c r="J423" s="35"/>
    </row>
    <row r="424" spans="10:10" x14ac:dyDescent="0.25">
      <c r="J424" s="35"/>
    </row>
    <row r="425" spans="10:10" x14ac:dyDescent="0.25">
      <c r="J425" s="35"/>
    </row>
    <row r="426" spans="10:10" x14ac:dyDescent="0.25">
      <c r="J426" s="35"/>
    </row>
    <row r="427" spans="10:10" x14ac:dyDescent="0.25">
      <c r="J427" s="35"/>
    </row>
    <row r="428" spans="10:10" x14ac:dyDescent="0.25">
      <c r="J428" s="35"/>
    </row>
    <row r="429" spans="10:10" x14ac:dyDescent="0.25">
      <c r="J429" s="35"/>
    </row>
    <row r="430" spans="10:10" x14ac:dyDescent="0.25">
      <c r="J430" s="35"/>
    </row>
    <row r="431" spans="10:10" x14ac:dyDescent="0.25">
      <c r="J431" s="35"/>
    </row>
    <row r="432" spans="10:10" x14ac:dyDescent="0.25">
      <c r="J432" s="35"/>
    </row>
    <row r="433" spans="10:10" x14ac:dyDescent="0.25">
      <c r="J433" s="35"/>
    </row>
    <row r="434" spans="10:10" x14ac:dyDescent="0.25">
      <c r="J434" s="35"/>
    </row>
    <row r="435" spans="10:10" x14ac:dyDescent="0.25">
      <c r="J435" s="35"/>
    </row>
    <row r="436" spans="10:10" x14ac:dyDescent="0.25">
      <c r="J436" s="35"/>
    </row>
    <row r="437" spans="10:10" x14ac:dyDescent="0.25">
      <c r="J437" s="35"/>
    </row>
    <row r="438" spans="10:10" x14ac:dyDescent="0.25">
      <c r="J438" s="35"/>
    </row>
    <row r="439" spans="10:10" x14ac:dyDescent="0.25">
      <c r="J439" s="35"/>
    </row>
    <row r="440" spans="10:10" x14ac:dyDescent="0.25">
      <c r="J440" s="35"/>
    </row>
    <row r="441" spans="10:10" x14ac:dyDescent="0.25">
      <c r="J441" s="35"/>
    </row>
    <row r="442" spans="10:10" x14ac:dyDescent="0.25">
      <c r="J442" s="35"/>
    </row>
    <row r="443" spans="10:10" x14ac:dyDescent="0.25">
      <c r="J443" s="35"/>
    </row>
    <row r="444" spans="10:10" x14ac:dyDescent="0.25">
      <c r="J444" s="35"/>
    </row>
    <row r="445" spans="10:10" x14ac:dyDescent="0.25">
      <c r="J445" s="35"/>
    </row>
    <row r="446" spans="10:10" x14ac:dyDescent="0.25">
      <c r="J446" s="35"/>
    </row>
    <row r="447" spans="10:10" x14ac:dyDescent="0.25">
      <c r="J447" s="35"/>
    </row>
    <row r="448" spans="10:10" x14ac:dyDescent="0.25">
      <c r="J448" s="35"/>
    </row>
    <row r="449" spans="10:10" x14ac:dyDescent="0.25">
      <c r="J449" s="35"/>
    </row>
    <row r="450" spans="10:10" x14ac:dyDescent="0.25">
      <c r="J450" s="35"/>
    </row>
    <row r="451" spans="10:10" x14ac:dyDescent="0.25">
      <c r="J451" s="35"/>
    </row>
    <row r="452" spans="10:10" x14ac:dyDescent="0.25">
      <c r="J452" s="35"/>
    </row>
    <row r="453" spans="10:10" x14ac:dyDescent="0.25">
      <c r="J453" s="35"/>
    </row>
    <row r="454" spans="10:10" x14ac:dyDescent="0.25">
      <c r="J454" s="35"/>
    </row>
    <row r="455" spans="10:10" x14ac:dyDescent="0.25">
      <c r="J455" s="35"/>
    </row>
    <row r="456" spans="10:10" x14ac:dyDescent="0.25">
      <c r="J456" s="35"/>
    </row>
    <row r="457" spans="10:10" x14ac:dyDescent="0.25">
      <c r="J457" s="35"/>
    </row>
    <row r="458" spans="10:10" x14ac:dyDescent="0.25">
      <c r="J458" s="35"/>
    </row>
    <row r="459" spans="10:10" x14ac:dyDescent="0.25">
      <c r="J459" s="35"/>
    </row>
    <row r="460" spans="10:10" x14ac:dyDescent="0.25">
      <c r="J460" s="35"/>
    </row>
    <row r="461" spans="10:10" x14ac:dyDescent="0.25">
      <c r="J461" s="35"/>
    </row>
    <row r="462" spans="10:10" x14ac:dyDescent="0.25">
      <c r="J462" s="35"/>
    </row>
    <row r="463" spans="10:10" x14ac:dyDescent="0.25">
      <c r="J463" s="35"/>
    </row>
    <row r="464" spans="10:10" x14ac:dyDescent="0.25">
      <c r="J464" s="35"/>
    </row>
    <row r="465" spans="10:10" x14ac:dyDescent="0.25">
      <c r="J465" s="35"/>
    </row>
    <row r="466" spans="10:10" x14ac:dyDescent="0.25">
      <c r="J466" s="35"/>
    </row>
    <row r="467" spans="10:10" x14ac:dyDescent="0.25">
      <c r="J467" s="35"/>
    </row>
    <row r="468" spans="10:10" x14ac:dyDescent="0.25">
      <c r="J468" s="35"/>
    </row>
    <row r="469" spans="10:10" x14ac:dyDescent="0.25">
      <c r="J469" s="35"/>
    </row>
    <row r="470" spans="10:10" x14ac:dyDescent="0.25">
      <c r="J470" s="35"/>
    </row>
    <row r="471" spans="10:10" x14ac:dyDescent="0.25">
      <c r="J471" s="35"/>
    </row>
    <row r="472" spans="10:10" x14ac:dyDescent="0.25">
      <c r="J472" s="35"/>
    </row>
    <row r="473" spans="10:10" x14ac:dyDescent="0.25">
      <c r="J473" s="35"/>
    </row>
    <row r="474" spans="10:10" x14ac:dyDescent="0.25">
      <c r="J474" s="35"/>
    </row>
    <row r="475" spans="10:10" x14ac:dyDescent="0.25">
      <c r="J475" s="35"/>
    </row>
    <row r="476" spans="10:10" x14ac:dyDescent="0.25">
      <c r="J476" s="35"/>
    </row>
    <row r="477" spans="10:10" x14ac:dyDescent="0.25">
      <c r="J477" s="35"/>
    </row>
    <row r="478" spans="10:10" x14ac:dyDescent="0.25">
      <c r="J478" s="35"/>
    </row>
    <row r="479" spans="10:10" x14ac:dyDescent="0.25">
      <c r="J479" s="35"/>
    </row>
    <row r="480" spans="10:10" x14ac:dyDescent="0.25">
      <c r="J480" s="35"/>
    </row>
    <row r="481" spans="10:10" x14ac:dyDescent="0.25">
      <c r="J481" s="35"/>
    </row>
    <row r="482" spans="10:10" x14ac:dyDescent="0.25">
      <c r="J482" s="35"/>
    </row>
    <row r="483" spans="10:10" x14ac:dyDescent="0.25">
      <c r="J483" s="35"/>
    </row>
    <row r="484" spans="10:10" x14ac:dyDescent="0.25">
      <c r="J484" s="35"/>
    </row>
    <row r="485" spans="10:10" x14ac:dyDescent="0.25">
      <c r="J485" s="35"/>
    </row>
    <row r="486" spans="10:10" x14ac:dyDescent="0.25">
      <c r="J486" s="35"/>
    </row>
    <row r="487" spans="10:10" x14ac:dyDescent="0.25">
      <c r="J487" s="35"/>
    </row>
    <row r="488" spans="10:10" x14ac:dyDescent="0.25">
      <c r="J488" s="35"/>
    </row>
    <row r="489" spans="10:10" x14ac:dyDescent="0.25">
      <c r="J489" s="35"/>
    </row>
    <row r="490" spans="10:10" x14ac:dyDescent="0.25">
      <c r="J490" s="35"/>
    </row>
    <row r="491" spans="10:10" x14ac:dyDescent="0.25">
      <c r="J491" s="35"/>
    </row>
    <row r="492" spans="10:10" x14ac:dyDescent="0.25">
      <c r="J492" s="35"/>
    </row>
    <row r="493" spans="10:10" x14ac:dyDescent="0.25">
      <c r="J493" s="35"/>
    </row>
    <row r="494" spans="10:10" x14ac:dyDescent="0.25">
      <c r="J494" s="35"/>
    </row>
    <row r="495" spans="10:10" x14ac:dyDescent="0.25">
      <c r="J495" s="35"/>
    </row>
    <row r="496" spans="10:10" x14ac:dyDescent="0.25">
      <c r="J496" s="35"/>
    </row>
    <row r="497" spans="10:10" x14ac:dyDescent="0.25">
      <c r="J497" s="35"/>
    </row>
    <row r="498" spans="10:10" x14ac:dyDescent="0.25">
      <c r="J498" s="35"/>
    </row>
    <row r="499" spans="10:10" x14ac:dyDescent="0.25">
      <c r="J499" s="35"/>
    </row>
    <row r="500" spans="10:10" x14ac:dyDescent="0.25">
      <c r="J500" s="35"/>
    </row>
    <row r="501" spans="10:10" x14ac:dyDescent="0.25">
      <c r="J501" s="35"/>
    </row>
    <row r="502" spans="10:10" x14ac:dyDescent="0.25">
      <c r="J502" s="35"/>
    </row>
    <row r="503" spans="10:10" x14ac:dyDescent="0.25">
      <c r="J503" s="35"/>
    </row>
    <row r="504" spans="10:10" x14ac:dyDescent="0.25">
      <c r="J504" s="35"/>
    </row>
    <row r="505" spans="10:10" x14ac:dyDescent="0.25">
      <c r="J505" s="35"/>
    </row>
    <row r="506" spans="10:10" x14ac:dyDescent="0.25">
      <c r="J506" s="35"/>
    </row>
    <row r="507" spans="10:10" x14ac:dyDescent="0.25">
      <c r="J507" s="35"/>
    </row>
    <row r="508" spans="10:10" x14ac:dyDescent="0.25">
      <c r="J508" s="35"/>
    </row>
    <row r="509" spans="10:10" x14ac:dyDescent="0.25">
      <c r="J509" s="35"/>
    </row>
    <row r="510" spans="10:10" x14ac:dyDescent="0.25">
      <c r="J510" s="35"/>
    </row>
    <row r="511" spans="10:10" x14ac:dyDescent="0.25">
      <c r="J511" s="35"/>
    </row>
    <row r="512" spans="10:10" x14ac:dyDescent="0.25">
      <c r="J512" s="35"/>
    </row>
    <row r="513" spans="10:10" x14ac:dyDescent="0.25">
      <c r="J513" s="35"/>
    </row>
    <row r="514" spans="10:10" x14ac:dyDescent="0.25">
      <c r="J514" s="35"/>
    </row>
    <row r="515" spans="10:10" x14ac:dyDescent="0.25">
      <c r="J515" s="35"/>
    </row>
    <row r="516" spans="10:10" x14ac:dyDescent="0.25">
      <c r="J516" s="35"/>
    </row>
    <row r="517" spans="10:10" x14ac:dyDescent="0.25">
      <c r="J517" s="35"/>
    </row>
    <row r="518" spans="10:10" x14ac:dyDescent="0.25">
      <c r="J518" s="35"/>
    </row>
    <row r="519" spans="10:10" x14ac:dyDescent="0.25">
      <c r="J519" s="35"/>
    </row>
    <row r="520" spans="10:10" x14ac:dyDescent="0.25">
      <c r="J520" s="35"/>
    </row>
    <row r="521" spans="10:10" x14ac:dyDescent="0.25">
      <c r="J521" s="35"/>
    </row>
    <row r="522" spans="10:10" x14ac:dyDescent="0.25">
      <c r="J522" s="35"/>
    </row>
    <row r="523" spans="10:10" x14ac:dyDescent="0.25">
      <c r="J523" s="35"/>
    </row>
    <row r="524" spans="10:10" x14ac:dyDescent="0.25">
      <c r="J524" s="35"/>
    </row>
    <row r="525" spans="10:10" x14ac:dyDescent="0.25">
      <c r="J525" s="35"/>
    </row>
    <row r="526" spans="10:10" x14ac:dyDescent="0.25">
      <c r="J526" s="35"/>
    </row>
    <row r="527" spans="10:10" x14ac:dyDescent="0.25">
      <c r="J527" s="35"/>
    </row>
    <row r="528" spans="10:10" x14ac:dyDescent="0.25">
      <c r="J528" s="35"/>
    </row>
    <row r="529" spans="10:10" x14ac:dyDescent="0.25">
      <c r="J529" s="35"/>
    </row>
    <row r="530" spans="10:10" x14ac:dyDescent="0.25">
      <c r="J530" s="35"/>
    </row>
    <row r="531" spans="10:10" x14ac:dyDescent="0.25">
      <c r="J531" s="35"/>
    </row>
    <row r="532" spans="10:10" x14ac:dyDescent="0.25">
      <c r="J532" s="35"/>
    </row>
    <row r="533" spans="10:10" x14ac:dyDescent="0.25">
      <c r="J533" s="35"/>
    </row>
    <row r="534" spans="10:10" x14ac:dyDescent="0.25">
      <c r="J534" s="35"/>
    </row>
    <row r="535" spans="10:10" x14ac:dyDescent="0.25">
      <c r="J535" s="35"/>
    </row>
    <row r="536" spans="10:10" x14ac:dyDescent="0.25">
      <c r="J536" s="35"/>
    </row>
    <row r="537" spans="10:10" x14ac:dyDescent="0.25">
      <c r="J537" s="35"/>
    </row>
    <row r="538" spans="10:10" x14ac:dyDescent="0.25">
      <c r="J538" s="35"/>
    </row>
    <row r="539" spans="10:10" x14ac:dyDescent="0.25">
      <c r="J539" s="35"/>
    </row>
    <row r="540" spans="10:10" x14ac:dyDescent="0.25">
      <c r="J540" s="35"/>
    </row>
    <row r="541" spans="10:10" x14ac:dyDescent="0.25">
      <c r="J541" s="35"/>
    </row>
    <row r="542" spans="10:10" x14ac:dyDescent="0.25">
      <c r="J542" s="35"/>
    </row>
    <row r="543" spans="10:10" x14ac:dyDescent="0.25">
      <c r="J543" s="35"/>
    </row>
    <row r="544" spans="10:10" x14ac:dyDescent="0.25">
      <c r="J544" s="35"/>
    </row>
    <row r="545" spans="10:10" x14ac:dyDescent="0.25">
      <c r="J545" s="35"/>
    </row>
    <row r="546" spans="10:10" x14ac:dyDescent="0.25">
      <c r="J546" s="35"/>
    </row>
    <row r="547" spans="10:10" x14ac:dyDescent="0.25">
      <c r="J547" s="35"/>
    </row>
    <row r="548" spans="10:10" x14ac:dyDescent="0.25">
      <c r="J548" s="35"/>
    </row>
    <row r="549" spans="10:10" x14ac:dyDescent="0.25">
      <c r="J549" s="35"/>
    </row>
    <row r="550" spans="10:10" x14ac:dyDescent="0.25">
      <c r="J550" s="35"/>
    </row>
    <row r="551" spans="10:10" x14ac:dyDescent="0.25">
      <c r="J551" s="35"/>
    </row>
    <row r="552" spans="10:10" x14ac:dyDescent="0.25">
      <c r="J552" s="35"/>
    </row>
    <row r="553" spans="10:10" x14ac:dyDescent="0.25">
      <c r="J553" s="35"/>
    </row>
    <row r="554" spans="10:10" x14ac:dyDescent="0.25">
      <c r="J554" s="35"/>
    </row>
    <row r="555" spans="10:10" x14ac:dyDescent="0.25">
      <c r="J555" s="35"/>
    </row>
    <row r="556" spans="10:10" x14ac:dyDescent="0.25">
      <c r="J556" s="35"/>
    </row>
    <row r="557" spans="10:10" x14ac:dyDescent="0.25">
      <c r="J557" s="35"/>
    </row>
    <row r="558" spans="10:10" x14ac:dyDescent="0.25">
      <c r="J558" s="35"/>
    </row>
    <row r="559" spans="10:10" x14ac:dyDescent="0.25">
      <c r="J559" s="35"/>
    </row>
    <row r="560" spans="10:10" x14ac:dyDescent="0.25">
      <c r="J560" s="35"/>
    </row>
    <row r="561" spans="10:10" x14ac:dyDescent="0.25">
      <c r="J561" s="35"/>
    </row>
    <row r="562" spans="10:10" x14ac:dyDescent="0.25">
      <c r="J562" s="35"/>
    </row>
    <row r="563" spans="10:10" x14ac:dyDescent="0.25">
      <c r="J563" s="35"/>
    </row>
    <row r="564" spans="10:10" x14ac:dyDescent="0.25">
      <c r="J564" s="35"/>
    </row>
    <row r="565" spans="10:10" x14ac:dyDescent="0.25">
      <c r="J565" s="35"/>
    </row>
    <row r="566" spans="10:10" x14ac:dyDescent="0.25">
      <c r="J566" s="35"/>
    </row>
    <row r="567" spans="10:10" x14ac:dyDescent="0.25">
      <c r="J567" s="35"/>
    </row>
    <row r="568" spans="10:10" x14ac:dyDescent="0.25">
      <c r="J568" s="35"/>
    </row>
    <row r="569" spans="10:10" x14ac:dyDescent="0.25">
      <c r="J569" s="35"/>
    </row>
    <row r="570" spans="10:10" x14ac:dyDescent="0.25">
      <c r="J570" s="35"/>
    </row>
    <row r="571" spans="10:10" x14ac:dyDescent="0.25">
      <c r="J571" s="35"/>
    </row>
    <row r="572" spans="10:10" x14ac:dyDescent="0.25">
      <c r="J572" s="35"/>
    </row>
    <row r="573" spans="10:10" x14ac:dyDescent="0.25">
      <c r="J573" s="35"/>
    </row>
    <row r="574" spans="10:10" x14ac:dyDescent="0.25">
      <c r="J574" s="35"/>
    </row>
    <row r="575" spans="10:10" x14ac:dyDescent="0.25">
      <c r="J575" s="35"/>
    </row>
    <row r="576" spans="10:10" x14ac:dyDescent="0.25">
      <c r="J576" s="35"/>
    </row>
    <row r="577" spans="10:10" x14ac:dyDescent="0.25">
      <c r="J577" s="35"/>
    </row>
    <row r="578" spans="10:10" x14ac:dyDescent="0.25">
      <c r="J578" s="35"/>
    </row>
    <row r="579" spans="10:10" x14ac:dyDescent="0.25">
      <c r="J579" s="35"/>
    </row>
    <row r="580" spans="10:10" x14ac:dyDescent="0.25">
      <c r="J580" s="35"/>
    </row>
    <row r="581" spans="10:10" x14ac:dyDescent="0.25">
      <c r="J581" s="35"/>
    </row>
    <row r="582" spans="10:10" x14ac:dyDescent="0.25">
      <c r="J582" s="35"/>
    </row>
    <row r="583" spans="10:10" x14ac:dyDescent="0.25">
      <c r="J583" s="35"/>
    </row>
    <row r="584" spans="10:10" x14ac:dyDescent="0.25">
      <c r="J584" s="35"/>
    </row>
    <row r="585" spans="10:10" x14ac:dyDescent="0.25">
      <c r="J585" s="35"/>
    </row>
    <row r="586" spans="10:10" x14ac:dyDescent="0.25">
      <c r="J586" s="35"/>
    </row>
    <row r="587" spans="10:10" x14ac:dyDescent="0.25">
      <c r="J587" s="35"/>
    </row>
    <row r="588" spans="10:10" x14ac:dyDescent="0.25">
      <c r="J588" s="35"/>
    </row>
    <row r="589" spans="10:10" x14ac:dyDescent="0.25">
      <c r="J589" s="35"/>
    </row>
    <row r="590" spans="10:10" x14ac:dyDescent="0.25">
      <c r="J590" s="35"/>
    </row>
    <row r="591" spans="10:10" x14ac:dyDescent="0.25">
      <c r="J591" s="35"/>
    </row>
    <row r="592" spans="10:10" x14ac:dyDescent="0.25">
      <c r="J592" s="35"/>
    </row>
    <row r="593" spans="10:10" x14ac:dyDescent="0.25">
      <c r="J593" s="35"/>
    </row>
    <row r="594" spans="10:10" x14ac:dyDescent="0.25">
      <c r="J594" s="35"/>
    </row>
    <row r="595" spans="10:10" x14ac:dyDescent="0.25">
      <c r="J595" s="35"/>
    </row>
    <row r="596" spans="10:10" x14ac:dyDescent="0.25">
      <c r="J596" s="35"/>
    </row>
    <row r="597" spans="10:10" x14ac:dyDescent="0.25">
      <c r="J597" s="35"/>
    </row>
    <row r="598" spans="10:10" x14ac:dyDescent="0.25">
      <c r="J598" s="35"/>
    </row>
    <row r="599" spans="10:10" x14ac:dyDescent="0.25">
      <c r="J599" s="35"/>
    </row>
    <row r="600" spans="10:10" x14ac:dyDescent="0.25">
      <c r="J600" s="35"/>
    </row>
    <row r="601" spans="10:10" x14ac:dyDescent="0.25">
      <c r="J601" s="35"/>
    </row>
    <row r="602" spans="10:10" x14ac:dyDescent="0.25">
      <c r="J602" s="35"/>
    </row>
    <row r="603" spans="10:10" x14ac:dyDescent="0.25">
      <c r="J603" s="35"/>
    </row>
    <row r="604" spans="10:10" x14ac:dyDescent="0.25">
      <c r="J604" s="35"/>
    </row>
    <row r="605" spans="10:10" x14ac:dyDescent="0.25">
      <c r="J605" s="35"/>
    </row>
    <row r="606" spans="10:10" x14ac:dyDescent="0.25">
      <c r="J606" s="35"/>
    </row>
    <row r="607" spans="10:10" x14ac:dyDescent="0.25">
      <c r="J607" s="35"/>
    </row>
    <row r="608" spans="10:10" x14ac:dyDescent="0.25">
      <c r="J608" s="35"/>
    </row>
    <row r="609" spans="10:10" x14ac:dyDescent="0.25">
      <c r="J609" s="35"/>
    </row>
    <row r="610" spans="10:10" x14ac:dyDescent="0.25">
      <c r="J610" s="35"/>
    </row>
    <row r="611" spans="10:10" x14ac:dyDescent="0.25">
      <c r="J611" s="35"/>
    </row>
    <row r="612" spans="10:10" x14ac:dyDescent="0.25">
      <c r="J612" s="35"/>
    </row>
    <row r="613" spans="10:10" x14ac:dyDescent="0.25">
      <c r="J613" s="35"/>
    </row>
    <row r="614" spans="10:10" x14ac:dyDescent="0.25">
      <c r="J614" s="35"/>
    </row>
    <row r="615" spans="10:10" x14ac:dyDescent="0.25">
      <c r="J615" s="35"/>
    </row>
    <row r="616" spans="10:10" x14ac:dyDescent="0.25">
      <c r="J616" s="35"/>
    </row>
    <row r="617" spans="10:10" x14ac:dyDescent="0.25">
      <c r="J617" s="35"/>
    </row>
    <row r="618" spans="10:10" x14ac:dyDescent="0.25">
      <c r="J618" s="35"/>
    </row>
    <row r="619" spans="10:10" x14ac:dyDescent="0.25">
      <c r="J619" s="35"/>
    </row>
    <row r="620" spans="10:10" x14ac:dyDescent="0.25">
      <c r="J620" s="35"/>
    </row>
    <row r="621" spans="10:10" x14ac:dyDescent="0.25">
      <c r="J621" s="35"/>
    </row>
    <row r="622" spans="10:10" x14ac:dyDescent="0.25">
      <c r="J622" s="35"/>
    </row>
    <row r="623" spans="10:10" x14ac:dyDescent="0.25">
      <c r="J623" s="35"/>
    </row>
    <row r="624" spans="10:10" x14ac:dyDescent="0.25">
      <c r="J624" s="35"/>
    </row>
    <row r="625" spans="10:10" x14ac:dyDescent="0.25">
      <c r="J625" s="35"/>
    </row>
    <row r="626" spans="10:10" x14ac:dyDescent="0.25">
      <c r="J626" s="35"/>
    </row>
    <row r="627" spans="10:10" x14ac:dyDescent="0.25">
      <c r="J627" s="35"/>
    </row>
    <row r="628" spans="10:10" x14ac:dyDescent="0.25">
      <c r="J628" s="35"/>
    </row>
    <row r="629" spans="10:10" x14ac:dyDescent="0.25">
      <c r="J629" s="35"/>
    </row>
    <row r="630" spans="10:10" x14ac:dyDescent="0.25">
      <c r="J630" s="35"/>
    </row>
    <row r="631" spans="10:10" x14ac:dyDescent="0.25">
      <c r="J631" s="35"/>
    </row>
    <row r="632" spans="10:10" x14ac:dyDescent="0.25">
      <c r="J632" s="35"/>
    </row>
    <row r="633" spans="10:10" x14ac:dyDescent="0.25">
      <c r="J633" s="35"/>
    </row>
    <row r="634" spans="10:10" x14ac:dyDescent="0.25">
      <c r="J634" s="35"/>
    </row>
    <row r="635" spans="10:10" x14ac:dyDescent="0.25">
      <c r="J635" s="35"/>
    </row>
    <row r="636" spans="10:10" x14ac:dyDescent="0.25">
      <c r="J636" s="35"/>
    </row>
    <row r="637" spans="10:10" x14ac:dyDescent="0.25">
      <c r="J637" s="35"/>
    </row>
    <row r="638" spans="10:10" x14ac:dyDescent="0.25">
      <c r="J638" s="35"/>
    </row>
    <row r="639" spans="10:10" x14ac:dyDescent="0.25">
      <c r="J639" s="35"/>
    </row>
    <row r="640" spans="10:10" x14ac:dyDescent="0.25">
      <c r="J640" s="35"/>
    </row>
    <row r="641" spans="10:10" x14ac:dyDescent="0.25">
      <c r="J641" s="35"/>
    </row>
    <row r="642" spans="10:10" x14ac:dyDescent="0.25">
      <c r="J642" s="35"/>
    </row>
    <row r="643" spans="10:10" x14ac:dyDescent="0.25">
      <c r="J643" s="35"/>
    </row>
    <row r="644" spans="10:10" x14ac:dyDescent="0.25">
      <c r="J644" s="35"/>
    </row>
    <row r="645" spans="10:10" x14ac:dyDescent="0.25">
      <c r="J645" s="35"/>
    </row>
    <row r="646" spans="10:10" x14ac:dyDescent="0.25">
      <c r="J646" s="35"/>
    </row>
    <row r="647" spans="10:10" x14ac:dyDescent="0.25">
      <c r="J647" s="35"/>
    </row>
    <row r="648" spans="10:10" x14ac:dyDescent="0.25">
      <c r="J648" s="35"/>
    </row>
    <row r="649" spans="10:10" x14ac:dyDescent="0.25">
      <c r="J649" s="35"/>
    </row>
    <row r="650" spans="10:10" x14ac:dyDescent="0.25">
      <c r="J650" s="35"/>
    </row>
    <row r="651" spans="10:10" x14ac:dyDescent="0.25">
      <c r="J651" s="35"/>
    </row>
    <row r="652" spans="10:10" x14ac:dyDescent="0.25">
      <c r="J652" s="35"/>
    </row>
    <row r="653" spans="10:10" x14ac:dyDescent="0.25">
      <c r="J653" s="35"/>
    </row>
    <row r="654" spans="10:10" x14ac:dyDescent="0.25">
      <c r="J654" s="35"/>
    </row>
    <row r="655" spans="10:10" x14ac:dyDescent="0.25">
      <c r="J655" s="35"/>
    </row>
    <row r="656" spans="10:10" x14ac:dyDescent="0.25">
      <c r="J656" s="35"/>
    </row>
    <row r="657" spans="10:10" x14ac:dyDescent="0.25">
      <c r="J657" s="35"/>
    </row>
    <row r="658" spans="10:10" x14ac:dyDescent="0.25">
      <c r="J658" s="35"/>
    </row>
    <row r="659" spans="10:10" x14ac:dyDescent="0.25">
      <c r="J659" s="35"/>
    </row>
    <row r="660" spans="10:10" x14ac:dyDescent="0.25">
      <c r="J660" s="35"/>
    </row>
    <row r="661" spans="10:10" x14ac:dyDescent="0.25">
      <c r="J661" s="35"/>
    </row>
    <row r="662" spans="10:10" x14ac:dyDescent="0.25">
      <c r="J662" s="35"/>
    </row>
    <row r="663" spans="10:10" x14ac:dyDescent="0.25">
      <c r="J663" s="35"/>
    </row>
    <row r="664" spans="10:10" x14ac:dyDescent="0.25">
      <c r="J664" s="35"/>
    </row>
    <row r="665" spans="10:10" x14ac:dyDescent="0.25">
      <c r="J665" s="35"/>
    </row>
    <row r="666" spans="10:10" x14ac:dyDescent="0.25">
      <c r="J666" s="35"/>
    </row>
    <row r="667" spans="10:10" x14ac:dyDescent="0.25">
      <c r="J667" s="35"/>
    </row>
    <row r="668" spans="10:10" x14ac:dyDescent="0.25">
      <c r="J668" s="35"/>
    </row>
    <row r="669" spans="10:10" x14ac:dyDescent="0.25">
      <c r="J669" s="35"/>
    </row>
    <row r="670" spans="10:10" x14ac:dyDescent="0.25">
      <c r="J670" s="35"/>
    </row>
    <row r="671" spans="10:10" x14ac:dyDescent="0.25">
      <c r="J671" s="35"/>
    </row>
    <row r="672" spans="10:10" x14ac:dyDescent="0.25">
      <c r="J672" s="35"/>
    </row>
    <row r="673" spans="10:10" x14ac:dyDescent="0.25">
      <c r="J673" s="35"/>
    </row>
    <row r="674" spans="10:10" x14ac:dyDescent="0.25">
      <c r="J674" s="35"/>
    </row>
    <row r="675" spans="10:10" x14ac:dyDescent="0.25">
      <c r="J675" s="35"/>
    </row>
    <row r="676" spans="10:10" x14ac:dyDescent="0.25">
      <c r="J676" s="35"/>
    </row>
    <row r="677" spans="10:10" x14ac:dyDescent="0.25">
      <c r="J677" s="35"/>
    </row>
    <row r="678" spans="10:10" x14ac:dyDescent="0.25">
      <c r="J678" s="35"/>
    </row>
    <row r="679" spans="10:10" x14ac:dyDescent="0.25">
      <c r="J679" s="35"/>
    </row>
    <row r="680" spans="10:10" x14ac:dyDescent="0.25">
      <c r="J680" s="35"/>
    </row>
    <row r="681" spans="10:10" x14ac:dyDescent="0.25">
      <c r="J681" s="35"/>
    </row>
    <row r="682" spans="10:10" x14ac:dyDescent="0.25">
      <c r="J682" s="35"/>
    </row>
    <row r="683" spans="10:10" x14ac:dyDescent="0.25">
      <c r="J683" s="35"/>
    </row>
    <row r="684" spans="10:10" x14ac:dyDescent="0.25">
      <c r="J684" s="35"/>
    </row>
    <row r="685" spans="10:10" x14ac:dyDescent="0.25">
      <c r="J685" s="35"/>
    </row>
    <row r="686" spans="10:10" x14ac:dyDescent="0.25">
      <c r="J686" s="35"/>
    </row>
    <row r="687" spans="10:10" x14ac:dyDescent="0.25">
      <c r="J687" s="35"/>
    </row>
    <row r="688" spans="10:10" x14ac:dyDescent="0.25">
      <c r="J688" s="35"/>
    </row>
    <row r="689" spans="10:10" x14ac:dyDescent="0.25">
      <c r="J689" s="35"/>
    </row>
    <row r="690" spans="10:10" x14ac:dyDescent="0.25">
      <c r="J690" s="35"/>
    </row>
    <row r="691" spans="10:10" x14ac:dyDescent="0.25">
      <c r="J691" s="35"/>
    </row>
    <row r="692" spans="10:10" x14ac:dyDescent="0.25">
      <c r="J692" s="35"/>
    </row>
    <row r="693" spans="10:10" x14ac:dyDescent="0.25">
      <c r="J693" s="35"/>
    </row>
    <row r="694" spans="10:10" x14ac:dyDescent="0.25">
      <c r="J694" s="35"/>
    </row>
    <row r="695" spans="10:10" x14ac:dyDescent="0.25">
      <c r="J695" s="35"/>
    </row>
    <row r="696" spans="10:10" x14ac:dyDescent="0.25">
      <c r="J696" s="35"/>
    </row>
    <row r="697" spans="10:10" x14ac:dyDescent="0.25">
      <c r="J697" s="35"/>
    </row>
    <row r="698" spans="10:10" x14ac:dyDescent="0.25">
      <c r="J698" s="35"/>
    </row>
    <row r="699" spans="10:10" x14ac:dyDescent="0.25">
      <c r="J699" s="35"/>
    </row>
    <row r="700" spans="10:10" x14ac:dyDescent="0.25">
      <c r="J700" s="35"/>
    </row>
    <row r="701" spans="10:10" x14ac:dyDescent="0.25">
      <c r="J701" s="35"/>
    </row>
    <row r="702" spans="10:10" x14ac:dyDescent="0.25">
      <c r="J702" s="35"/>
    </row>
    <row r="703" spans="10:10" x14ac:dyDescent="0.25">
      <c r="J703" s="35"/>
    </row>
    <row r="704" spans="10:10" x14ac:dyDescent="0.25">
      <c r="J704" s="35"/>
    </row>
    <row r="705" spans="10:10" x14ac:dyDescent="0.25">
      <c r="J705" s="35"/>
    </row>
    <row r="706" spans="10:10" x14ac:dyDescent="0.25">
      <c r="J706" s="35"/>
    </row>
    <row r="707" spans="10:10" x14ac:dyDescent="0.25">
      <c r="J707" s="35"/>
    </row>
    <row r="708" spans="10:10" x14ac:dyDescent="0.25">
      <c r="J708" s="35"/>
    </row>
    <row r="709" spans="10:10" x14ac:dyDescent="0.25">
      <c r="J709" s="35"/>
    </row>
    <row r="710" spans="10:10" x14ac:dyDescent="0.25">
      <c r="J710" s="35"/>
    </row>
    <row r="711" spans="10:10" x14ac:dyDescent="0.25">
      <c r="J711" s="35"/>
    </row>
    <row r="712" spans="10:10" x14ac:dyDescent="0.25">
      <c r="J712" s="35"/>
    </row>
    <row r="713" spans="10:10" x14ac:dyDescent="0.25">
      <c r="J713" s="35"/>
    </row>
    <row r="714" spans="10:10" x14ac:dyDescent="0.25">
      <c r="J714" s="35"/>
    </row>
    <row r="715" spans="10:10" x14ac:dyDescent="0.25">
      <c r="J715" s="35"/>
    </row>
    <row r="716" spans="10:10" x14ac:dyDescent="0.25">
      <c r="J716" s="35"/>
    </row>
    <row r="717" spans="10:10" x14ac:dyDescent="0.25">
      <c r="J717" s="35"/>
    </row>
    <row r="718" spans="10:10" x14ac:dyDescent="0.25">
      <c r="J718" s="35"/>
    </row>
    <row r="719" spans="10:10" x14ac:dyDescent="0.25">
      <c r="J719" s="35"/>
    </row>
    <row r="720" spans="10:10" x14ac:dyDescent="0.25">
      <c r="J720" s="35"/>
    </row>
    <row r="721" spans="10:10" x14ac:dyDescent="0.25">
      <c r="J721" s="35"/>
    </row>
    <row r="722" spans="10:10" x14ac:dyDescent="0.25">
      <c r="J722" s="35"/>
    </row>
    <row r="723" spans="10:10" x14ac:dyDescent="0.25">
      <c r="J723" s="35"/>
    </row>
    <row r="724" spans="10:10" x14ac:dyDescent="0.25">
      <c r="J724" s="35"/>
    </row>
    <row r="725" spans="10:10" x14ac:dyDescent="0.25">
      <c r="J725" s="35"/>
    </row>
    <row r="726" spans="10:10" x14ac:dyDescent="0.25">
      <c r="J726" s="35"/>
    </row>
    <row r="727" spans="10:10" x14ac:dyDescent="0.25">
      <c r="J727" s="35"/>
    </row>
    <row r="728" spans="10:10" x14ac:dyDescent="0.25">
      <c r="J728" s="35"/>
    </row>
    <row r="729" spans="10:10" x14ac:dyDescent="0.25">
      <c r="J729" s="35"/>
    </row>
    <row r="730" spans="10:10" x14ac:dyDescent="0.25">
      <c r="J730" s="35"/>
    </row>
    <row r="731" spans="10:10" x14ac:dyDescent="0.25">
      <c r="J731" s="35"/>
    </row>
    <row r="732" spans="10:10" x14ac:dyDescent="0.25">
      <c r="J732" s="35"/>
    </row>
    <row r="733" spans="10:10" x14ac:dyDescent="0.25">
      <c r="J733" s="35"/>
    </row>
    <row r="734" spans="10:10" x14ac:dyDescent="0.25">
      <c r="J734" s="35"/>
    </row>
    <row r="735" spans="10:10" x14ac:dyDescent="0.25">
      <c r="J735" s="35"/>
    </row>
    <row r="736" spans="10:10" x14ac:dyDescent="0.25">
      <c r="J736" s="35"/>
    </row>
    <row r="737" spans="10:10" x14ac:dyDescent="0.25">
      <c r="J737" s="35"/>
    </row>
    <row r="738" spans="10:10" x14ac:dyDescent="0.25">
      <c r="J738" s="35"/>
    </row>
    <row r="739" spans="10:10" x14ac:dyDescent="0.25">
      <c r="J739" s="35"/>
    </row>
    <row r="740" spans="10:10" x14ac:dyDescent="0.25">
      <c r="J740" s="35"/>
    </row>
    <row r="741" spans="10:10" x14ac:dyDescent="0.25">
      <c r="J741" s="35"/>
    </row>
    <row r="742" spans="10:10" x14ac:dyDescent="0.25">
      <c r="J742" s="35"/>
    </row>
    <row r="743" spans="10:10" x14ac:dyDescent="0.25">
      <c r="J743" s="35"/>
    </row>
    <row r="744" spans="10:10" x14ac:dyDescent="0.25">
      <c r="J744" s="35"/>
    </row>
    <row r="745" spans="10:10" x14ac:dyDescent="0.25">
      <c r="J745" s="35"/>
    </row>
    <row r="746" spans="10:10" x14ac:dyDescent="0.25">
      <c r="J746" s="35"/>
    </row>
    <row r="747" spans="10:10" x14ac:dyDescent="0.25">
      <c r="J747" s="35"/>
    </row>
    <row r="748" spans="10:10" x14ac:dyDescent="0.25">
      <c r="J748" s="35"/>
    </row>
    <row r="749" spans="10:10" x14ac:dyDescent="0.25">
      <c r="J749" s="35"/>
    </row>
    <row r="750" spans="10:10" x14ac:dyDescent="0.25">
      <c r="J750" s="35"/>
    </row>
    <row r="751" spans="10:10" x14ac:dyDescent="0.25">
      <c r="J751" s="35"/>
    </row>
    <row r="752" spans="10:10" x14ac:dyDescent="0.25">
      <c r="J752" s="35"/>
    </row>
    <row r="753" spans="10:10" x14ac:dyDescent="0.25">
      <c r="J753" s="35"/>
    </row>
    <row r="754" spans="10:10" x14ac:dyDescent="0.25">
      <c r="J754" s="35"/>
    </row>
    <row r="755" spans="10:10" x14ac:dyDescent="0.25">
      <c r="J755" s="35"/>
    </row>
    <row r="756" spans="10:10" x14ac:dyDescent="0.25">
      <c r="J756" s="35"/>
    </row>
    <row r="757" spans="10:10" x14ac:dyDescent="0.25">
      <c r="J757" s="35"/>
    </row>
    <row r="758" spans="10:10" x14ac:dyDescent="0.25">
      <c r="J758" s="35"/>
    </row>
    <row r="759" spans="10:10" x14ac:dyDescent="0.25">
      <c r="J759" s="35"/>
    </row>
    <row r="760" spans="10:10" x14ac:dyDescent="0.25">
      <c r="J760" s="35"/>
    </row>
    <row r="761" spans="10:10" x14ac:dyDescent="0.25">
      <c r="J761" s="35"/>
    </row>
    <row r="762" spans="10:10" x14ac:dyDescent="0.25">
      <c r="J762" s="35"/>
    </row>
    <row r="763" spans="10:10" x14ac:dyDescent="0.25">
      <c r="J763" s="35"/>
    </row>
    <row r="764" spans="10:10" x14ac:dyDescent="0.25">
      <c r="J764" s="35"/>
    </row>
    <row r="765" spans="10:10" x14ac:dyDescent="0.25">
      <c r="J765" s="35"/>
    </row>
    <row r="766" spans="10:10" x14ac:dyDescent="0.25">
      <c r="J766" s="35"/>
    </row>
    <row r="767" spans="10:10" x14ac:dyDescent="0.25">
      <c r="J767" s="35"/>
    </row>
    <row r="768" spans="10:10" x14ac:dyDescent="0.25">
      <c r="J768" s="35"/>
    </row>
    <row r="769" spans="10:10" x14ac:dyDescent="0.25">
      <c r="J769" s="35"/>
    </row>
    <row r="770" spans="10:10" x14ac:dyDescent="0.25">
      <c r="J770" s="35"/>
    </row>
    <row r="771" spans="10:10" x14ac:dyDescent="0.25">
      <c r="J771" s="35"/>
    </row>
    <row r="772" spans="10:10" x14ac:dyDescent="0.25">
      <c r="J772" s="35"/>
    </row>
    <row r="773" spans="10:10" x14ac:dyDescent="0.25">
      <c r="J773" s="35"/>
    </row>
    <row r="774" spans="10:10" x14ac:dyDescent="0.25">
      <c r="J774" s="35"/>
    </row>
    <row r="775" spans="10:10" x14ac:dyDescent="0.25">
      <c r="J775" s="35"/>
    </row>
    <row r="776" spans="10:10" x14ac:dyDescent="0.25">
      <c r="J776" s="35"/>
    </row>
    <row r="777" spans="10:10" x14ac:dyDescent="0.25">
      <c r="J777" s="35"/>
    </row>
    <row r="778" spans="10:10" x14ac:dyDescent="0.25">
      <c r="J778" s="35"/>
    </row>
    <row r="779" spans="10:10" x14ac:dyDescent="0.25">
      <c r="J779" s="35"/>
    </row>
    <row r="780" spans="10:10" x14ac:dyDescent="0.25">
      <c r="J780" s="35"/>
    </row>
    <row r="781" spans="10:10" x14ac:dyDescent="0.25">
      <c r="J781" s="35"/>
    </row>
    <row r="782" spans="10:10" x14ac:dyDescent="0.25">
      <c r="J782" s="35"/>
    </row>
    <row r="783" spans="10:10" x14ac:dyDescent="0.25">
      <c r="J783" s="35"/>
    </row>
    <row r="784" spans="10:10" x14ac:dyDescent="0.25">
      <c r="J784" s="35"/>
    </row>
    <row r="785" spans="10:10" x14ac:dyDescent="0.25">
      <c r="J785" s="35"/>
    </row>
    <row r="786" spans="10:10" x14ac:dyDescent="0.25">
      <c r="J786" s="35"/>
    </row>
    <row r="787" spans="10:10" x14ac:dyDescent="0.25">
      <c r="J787" s="35"/>
    </row>
    <row r="788" spans="10:10" x14ac:dyDescent="0.25">
      <c r="J788" s="35"/>
    </row>
    <row r="789" spans="10:10" x14ac:dyDescent="0.25">
      <c r="J789" s="35"/>
    </row>
    <row r="790" spans="10:10" x14ac:dyDescent="0.25">
      <c r="J790" s="35"/>
    </row>
    <row r="791" spans="10:10" x14ac:dyDescent="0.25">
      <c r="J791" s="35"/>
    </row>
    <row r="792" spans="10:10" x14ac:dyDescent="0.25">
      <c r="J792" s="35"/>
    </row>
    <row r="793" spans="10:10" x14ac:dyDescent="0.25">
      <c r="J793" s="35"/>
    </row>
    <row r="794" spans="10:10" x14ac:dyDescent="0.25">
      <c r="J794" s="35"/>
    </row>
    <row r="795" spans="10:10" x14ac:dyDescent="0.25">
      <c r="J795" s="35"/>
    </row>
    <row r="796" spans="10:10" x14ac:dyDescent="0.25">
      <c r="J796" s="35"/>
    </row>
    <row r="797" spans="10:10" x14ac:dyDescent="0.25">
      <c r="J797" s="35"/>
    </row>
    <row r="798" spans="10:10" x14ac:dyDescent="0.25">
      <c r="J798" s="35"/>
    </row>
    <row r="799" spans="10:10" x14ac:dyDescent="0.25">
      <c r="J799" s="35"/>
    </row>
    <row r="800" spans="10:10" x14ac:dyDescent="0.25">
      <c r="J800" s="35"/>
    </row>
    <row r="801" spans="10:10" x14ac:dyDescent="0.25">
      <c r="J801" s="35"/>
    </row>
    <row r="802" spans="10:10" x14ac:dyDescent="0.25">
      <c r="J802" s="35"/>
    </row>
    <row r="803" spans="10:10" x14ac:dyDescent="0.25">
      <c r="J803" s="35"/>
    </row>
    <row r="804" spans="10:10" x14ac:dyDescent="0.25">
      <c r="J804" s="35"/>
    </row>
    <row r="805" spans="10:10" x14ac:dyDescent="0.25">
      <c r="J805" s="35"/>
    </row>
    <row r="806" spans="10:10" x14ac:dyDescent="0.25">
      <c r="J806" s="35"/>
    </row>
    <row r="807" spans="10:10" x14ac:dyDescent="0.25">
      <c r="J807" s="35"/>
    </row>
    <row r="808" spans="10:10" x14ac:dyDescent="0.25">
      <c r="J808" s="35"/>
    </row>
    <row r="809" spans="10:10" x14ac:dyDescent="0.25">
      <c r="J809" s="35"/>
    </row>
    <row r="810" spans="10:10" x14ac:dyDescent="0.25">
      <c r="J810" s="35"/>
    </row>
    <row r="811" spans="10:10" x14ac:dyDescent="0.25">
      <c r="J811" s="35"/>
    </row>
    <row r="812" spans="10:10" x14ac:dyDescent="0.25">
      <c r="J812" s="35"/>
    </row>
    <row r="813" spans="10:10" x14ac:dyDescent="0.25">
      <c r="J813" s="35"/>
    </row>
    <row r="814" spans="10:10" x14ac:dyDescent="0.25">
      <c r="J814" s="35"/>
    </row>
    <row r="815" spans="10:10" x14ac:dyDescent="0.25">
      <c r="J815" s="35"/>
    </row>
    <row r="816" spans="10:10" x14ac:dyDescent="0.25">
      <c r="J816" s="35"/>
    </row>
    <row r="817" spans="10:10" x14ac:dyDescent="0.25">
      <c r="J817" s="35"/>
    </row>
    <row r="818" spans="10:10" x14ac:dyDescent="0.25">
      <c r="J818" s="35"/>
    </row>
    <row r="819" spans="10:10" x14ac:dyDescent="0.25">
      <c r="J819" s="35"/>
    </row>
    <row r="820" spans="10:10" x14ac:dyDescent="0.25">
      <c r="J820" s="35"/>
    </row>
    <row r="821" spans="10:10" x14ac:dyDescent="0.25">
      <c r="J821" s="35"/>
    </row>
    <row r="822" spans="10:10" x14ac:dyDescent="0.25">
      <c r="J822" s="35"/>
    </row>
    <row r="823" spans="10:10" x14ac:dyDescent="0.25">
      <c r="J823" s="35"/>
    </row>
    <row r="824" spans="10:10" x14ac:dyDescent="0.25">
      <c r="J824" s="35"/>
    </row>
    <row r="825" spans="10:10" x14ac:dyDescent="0.25">
      <c r="J825" s="35"/>
    </row>
    <row r="826" spans="10:10" x14ac:dyDescent="0.25">
      <c r="J826" s="35"/>
    </row>
    <row r="827" spans="10:10" x14ac:dyDescent="0.25">
      <c r="J827" s="35"/>
    </row>
    <row r="828" spans="10:10" x14ac:dyDescent="0.25">
      <c r="J828" s="35"/>
    </row>
    <row r="829" spans="10:10" x14ac:dyDescent="0.25">
      <c r="J829" s="35"/>
    </row>
    <row r="830" spans="10:10" x14ac:dyDescent="0.25">
      <c r="J830" s="35"/>
    </row>
    <row r="831" spans="10:10" x14ac:dyDescent="0.25">
      <c r="J831" s="35"/>
    </row>
    <row r="832" spans="10:10" x14ac:dyDescent="0.25">
      <c r="J832" s="35"/>
    </row>
    <row r="833" spans="10:10" x14ac:dyDescent="0.25">
      <c r="J833" s="35"/>
    </row>
    <row r="834" spans="10:10" x14ac:dyDescent="0.25">
      <c r="J834" s="35"/>
    </row>
    <row r="835" spans="10:10" x14ac:dyDescent="0.25">
      <c r="J835" s="35"/>
    </row>
    <row r="836" spans="10:10" x14ac:dyDescent="0.25">
      <c r="J836" s="35"/>
    </row>
    <row r="837" spans="10:10" x14ac:dyDescent="0.25">
      <c r="J837" s="35"/>
    </row>
    <row r="838" spans="10:10" x14ac:dyDescent="0.25">
      <c r="J838" s="35"/>
    </row>
    <row r="839" spans="10:10" x14ac:dyDescent="0.25">
      <c r="J839" s="35"/>
    </row>
    <row r="840" spans="10:10" x14ac:dyDescent="0.25">
      <c r="J840" s="35"/>
    </row>
    <row r="841" spans="10:10" x14ac:dyDescent="0.25">
      <c r="J841" s="35"/>
    </row>
    <row r="842" spans="10:10" x14ac:dyDescent="0.25">
      <c r="J842" s="35"/>
    </row>
    <row r="843" spans="10:10" x14ac:dyDescent="0.25">
      <c r="J843" s="35"/>
    </row>
    <row r="844" spans="10:10" x14ac:dyDescent="0.25">
      <c r="J844" s="35"/>
    </row>
    <row r="845" spans="10:10" x14ac:dyDescent="0.25">
      <c r="J845" s="35"/>
    </row>
    <row r="846" spans="10:10" x14ac:dyDescent="0.25">
      <c r="J846" s="35"/>
    </row>
    <row r="847" spans="10:10" x14ac:dyDescent="0.25">
      <c r="J847" s="35"/>
    </row>
    <row r="848" spans="10:10" x14ac:dyDescent="0.25">
      <c r="J848" s="35"/>
    </row>
    <row r="849" spans="10:10" x14ac:dyDescent="0.25">
      <c r="J849" s="35"/>
    </row>
    <row r="850" spans="10:10" x14ac:dyDescent="0.25">
      <c r="J850" s="35"/>
    </row>
    <row r="851" spans="10:10" x14ac:dyDescent="0.25">
      <c r="J851" s="35"/>
    </row>
    <row r="852" spans="10:10" x14ac:dyDescent="0.25">
      <c r="J852" s="35"/>
    </row>
    <row r="853" spans="10:10" x14ac:dyDescent="0.25">
      <c r="J853" s="35"/>
    </row>
    <row r="854" spans="10:10" x14ac:dyDescent="0.25">
      <c r="J854" s="35"/>
    </row>
    <row r="855" spans="10:10" x14ac:dyDescent="0.25">
      <c r="J855" s="35"/>
    </row>
    <row r="856" spans="10:10" x14ac:dyDescent="0.25">
      <c r="J856" s="35"/>
    </row>
    <row r="857" spans="10:10" x14ac:dyDescent="0.25">
      <c r="J857" s="35"/>
    </row>
    <row r="858" spans="10:10" x14ac:dyDescent="0.25">
      <c r="J858" s="35"/>
    </row>
    <row r="859" spans="10:10" x14ac:dyDescent="0.25">
      <c r="J859" s="35"/>
    </row>
    <row r="860" spans="10:10" x14ac:dyDescent="0.25">
      <c r="J860" s="35"/>
    </row>
    <row r="861" spans="10:10" x14ac:dyDescent="0.25">
      <c r="J861" s="35"/>
    </row>
    <row r="862" spans="10:10" x14ac:dyDescent="0.25">
      <c r="J862" s="35"/>
    </row>
    <row r="863" spans="10:10" x14ac:dyDescent="0.25">
      <c r="J863" s="35"/>
    </row>
    <row r="864" spans="10:10" x14ac:dyDescent="0.25">
      <c r="J864" s="35"/>
    </row>
    <row r="865" spans="10:10" x14ac:dyDescent="0.25">
      <c r="J865" s="35"/>
    </row>
    <row r="866" spans="10:10" x14ac:dyDescent="0.25">
      <c r="J866" s="35"/>
    </row>
    <row r="867" spans="10:10" x14ac:dyDescent="0.25">
      <c r="J867" s="35"/>
    </row>
    <row r="868" spans="10:10" x14ac:dyDescent="0.25">
      <c r="J868" s="35"/>
    </row>
    <row r="869" spans="10:10" x14ac:dyDescent="0.25">
      <c r="J869" s="35"/>
    </row>
    <row r="870" spans="10:10" x14ac:dyDescent="0.25">
      <c r="J870" s="35"/>
    </row>
    <row r="871" spans="10:10" x14ac:dyDescent="0.25">
      <c r="J871" s="35"/>
    </row>
    <row r="872" spans="10:10" x14ac:dyDescent="0.25">
      <c r="J872" s="35"/>
    </row>
    <row r="873" spans="10:10" x14ac:dyDescent="0.25">
      <c r="J873" s="35"/>
    </row>
    <row r="874" spans="10:10" x14ac:dyDescent="0.25">
      <c r="J874" s="35"/>
    </row>
    <row r="875" spans="10:10" x14ac:dyDescent="0.25">
      <c r="J875" s="35"/>
    </row>
    <row r="876" spans="10:10" x14ac:dyDescent="0.25">
      <c r="J876" s="35"/>
    </row>
    <row r="877" spans="10:10" x14ac:dyDescent="0.25">
      <c r="J877" s="35"/>
    </row>
    <row r="878" spans="10:10" x14ac:dyDescent="0.25">
      <c r="J878" s="35"/>
    </row>
    <row r="879" spans="10:10" x14ac:dyDescent="0.25">
      <c r="J879" s="35"/>
    </row>
    <row r="880" spans="10:10" x14ac:dyDescent="0.25">
      <c r="J880" s="35"/>
    </row>
    <row r="881" spans="10:10" x14ac:dyDescent="0.25">
      <c r="J881" s="35"/>
    </row>
    <row r="882" spans="10:10" x14ac:dyDescent="0.25">
      <c r="J882" s="35"/>
    </row>
    <row r="883" spans="10:10" x14ac:dyDescent="0.25">
      <c r="J883" s="35"/>
    </row>
    <row r="884" spans="10:10" x14ac:dyDescent="0.25">
      <c r="J884" s="35"/>
    </row>
    <row r="885" spans="10:10" x14ac:dyDescent="0.25">
      <c r="J885" s="35"/>
    </row>
    <row r="886" spans="10:10" x14ac:dyDescent="0.25">
      <c r="J886" s="35"/>
    </row>
    <row r="887" spans="10:10" x14ac:dyDescent="0.25">
      <c r="J887" s="35"/>
    </row>
    <row r="888" spans="10:10" x14ac:dyDescent="0.25">
      <c r="J888" s="35"/>
    </row>
    <row r="889" spans="10:10" x14ac:dyDescent="0.25">
      <c r="J889" s="35"/>
    </row>
    <row r="890" spans="10:10" x14ac:dyDescent="0.25">
      <c r="J890" s="35"/>
    </row>
    <row r="891" spans="10:10" x14ac:dyDescent="0.25">
      <c r="J891" s="35"/>
    </row>
    <row r="892" spans="10:10" x14ac:dyDescent="0.25">
      <c r="J892" s="35"/>
    </row>
    <row r="893" spans="10:10" x14ac:dyDescent="0.25">
      <c r="J893" s="35"/>
    </row>
    <row r="894" spans="10:10" x14ac:dyDescent="0.25">
      <c r="J894" s="35"/>
    </row>
    <row r="895" spans="10:10" x14ac:dyDescent="0.25">
      <c r="J895" s="35"/>
    </row>
    <row r="896" spans="10:10" x14ac:dyDescent="0.25">
      <c r="J896" s="35"/>
    </row>
    <row r="897" spans="10:10" x14ac:dyDescent="0.25">
      <c r="J897" s="35"/>
    </row>
    <row r="898" spans="10:10" x14ac:dyDescent="0.25">
      <c r="J898" s="35"/>
    </row>
    <row r="899" spans="10:10" x14ac:dyDescent="0.25">
      <c r="J899" s="35"/>
    </row>
    <row r="900" spans="10:10" x14ac:dyDescent="0.25">
      <c r="J900" s="35"/>
    </row>
    <row r="901" spans="10:10" x14ac:dyDescent="0.25">
      <c r="J901" s="35"/>
    </row>
    <row r="902" spans="10:10" x14ac:dyDescent="0.25">
      <c r="J902" s="35"/>
    </row>
    <row r="903" spans="10:10" x14ac:dyDescent="0.25">
      <c r="J903" s="35"/>
    </row>
    <row r="904" spans="10:10" x14ac:dyDescent="0.25">
      <c r="J904" s="35"/>
    </row>
    <row r="905" spans="10:10" x14ac:dyDescent="0.25">
      <c r="J905" s="35"/>
    </row>
    <row r="906" spans="10:10" x14ac:dyDescent="0.25">
      <c r="J906" s="35"/>
    </row>
    <row r="907" spans="10:10" x14ac:dyDescent="0.25">
      <c r="J907" s="35"/>
    </row>
    <row r="908" spans="10:10" x14ac:dyDescent="0.25">
      <c r="J908" s="35"/>
    </row>
    <row r="909" spans="10:10" x14ac:dyDescent="0.25">
      <c r="J909" s="35"/>
    </row>
    <row r="910" spans="10:10" x14ac:dyDescent="0.25">
      <c r="J910" s="35"/>
    </row>
    <row r="911" spans="10:10" x14ac:dyDescent="0.25">
      <c r="J911" s="35"/>
    </row>
    <row r="912" spans="10:10" x14ac:dyDescent="0.25">
      <c r="J912" s="35"/>
    </row>
    <row r="913" spans="10:10" x14ac:dyDescent="0.25">
      <c r="J913" s="35"/>
    </row>
    <row r="914" spans="10:10" x14ac:dyDescent="0.25">
      <c r="J914" s="35"/>
    </row>
    <row r="915" spans="10:10" x14ac:dyDescent="0.25">
      <c r="J915" s="35"/>
    </row>
    <row r="916" spans="10:10" x14ac:dyDescent="0.25">
      <c r="J916" s="35"/>
    </row>
    <row r="917" spans="10:10" x14ac:dyDescent="0.25">
      <c r="J917" s="35"/>
    </row>
    <row r="918" spans="10:10" x14ac:dyDescent="0.25">
      <c r="J918" s="35"/>
    </row>
    <row r="919" spans="10:10" x14ac:dyDescent="0.25">
      <c r="J919" s="35"/>
    </row>
    <row r="920" spans="10:10" x14ac:dyDescent="0.25">
      <c r="J920" s="35"/>
    </row>
    <row r="921" spans="10:10" x14ac:dyDescent="0.25">
      <c r="J921" s="35"/>
    </row>
    <row r="922" spans="10:10" x14ac:dyDescent="0.25">
      <c r="J922" s="35"/>
    </row>
    <row r="923" spans="10:10" x14ac:dyDescent="0.25">
      <c r="J923" s="35"/>
    </row>
    <row r="924" spans="10:10" x14ac:dyDescent="0.25">
      <c r="J924" s="35"/>
    </row>
    <row r="925" spans="10:10" x14ac:dyDescent="0.25">
      <c r="J925" s="35"/>
    </row>
    <row r="926" spans="10:10" x14ac:dyDescent="0.25">
      <c r="J926" s="35"/>
    </row>
    <row r="927" spans="10:10" x14ac:dyDescent="0.25">
      <c r="J927" s="35"/>
    </row>
    <row r="928" spans="10:10" x14ac:dyDescent="0.25">
      <c r="J928" s="35"/>
    </row>
    <row r="929" spans="10:10" x14ac:dyDescent="0.25">
      <c r="J929" s="35"/>
    </row>
    <row r="930" spans="10:10" x14ac:dyDescent="0.25">
      <c r="J930" s="35"/>
    </row>
    <row r="931" spans="10:10" x14ac:dyDescent="0.25">
      <c r="J931" s="35"/>
    </row>
    <row r="932" spans="10:10" x14ac:dyDescent="0.25">
      <c r="J932" s="35"/>
    </row>
    <row r="933" spans="10:10" x14ac:dyDescent="0.25">
      <c r="J933" s="35"/>
    </row>
    <row r="934" spans="10:10" x14ac:dyDescent="0.25">
      <c r="J934" s="35"/>
    </row>
    <row r="935" spans="10:10" x14ac:dyDescent="0.25">
      <c r="J935" s="35"/>
    </row>
    <row r="936" spans="10:10" x14ac:dyDescent="0.25">
      <c r="J936" s="35"/>
    </row>
    <row r="937" spans="10:10" x14ac:dyDescent="0.25">
      <c r="J937" s="35"/>
    </row>
    <row r="938" spans="10:10" x14ac:dyDescent="0.25">
      <c r="J938" s="35"/>
    </row>
    <row r="939" spans="10:10" x14ac:dyDescent="0.25">
      <c r="J939" s="35"/>
    </row>
    <row r="940" spans="10:10" x14ac:dyDescent="0.25">
      <c r="J940" s="35"/>
    </row>
    <row r="941" spans="10:10" x14ac:dyDescent="0.25">
      <c r="J941" s="35"/>
    </row>
    <row r="942" spans="10:10" x14ac:dyDescent="0.25">
      <c r="J942" s="35"/>
    </row>
    <row r="943" spans="10:10" x14ac:dyDescent="0.25">
      <c r="J943" s="35"/>
    </row>
    <row r="944" spans="10:10" x14ac:dyDescent="0.25">
      <c r="J944" s="35"/>
    </row>
    <row r="945" spans="10:10" x14ac:dyDescent="0.25">
      <c r="J945" s="35"/>
    </row>
    <row r="946" spans="10:10" x14ac:dyDescent="0.25">
      <c r="J946" s="35"/>
    </row>
    <row r="947" spans="10:10" x14ac:dyDescent="0.25">
      <c r="J947" s="35"/>
    </row>
    <row r="948" spans="10:10" x14ac:dyDescent="0.25">
      <c r="J948" s="35"/>
    </row>
    <row r="949" spans="10:10" x14ac:dyDescent="0.25">
      <c r="J949" s="35"/>
    </row>
    <row r="950" spans="10:10" x14ac:dyDescent="0.25">
      <c r="J950" s="35"/>
    </row>
    <row r="951" spans="10:10" x14ac:dyDescent="0.25">
      <c r="J951" s="35"/>
    </row>
    <row r="952" spans="10:10" x14ac:dyDescent="0.25">
      <c r="J952" s="35"/>
    </row>
    <row r="953" spans="10:10" x14ac:dyDescent="0.25">
      <c r="J953" s="35"/>
    </row>
    <row r="954" spans="10:10" x14ac:dyDescent="0.25">
      <c r="J954" s="35"/>
    </row>
    <row r="955" spans="10:10" x14ac:dyDescent="0.25">
      <c r="J955" s="35"/>
    </row>
    <row r="956" spans="10:10" x14ac:dyDescent="0.25">
      <c r="J956" s="35"/>
    </row>
    <row r="957" spans="10:10" x14ac:dyDescent="0.25">
      <c r="J957" s="35"/>
    </row>
    <row r="958" spans="10:10" x14ac:dyDescent="0.25">
      <c r="J958" s="35"/>
    </row>
    <row r="959" spans="10:10" x14ac:dyDescent="0.25">
      <c r="J959" s="35"/>
    </row>
    <row r="960" spans="10:10" x14ac:dyDescent="0.25">
      <c r="J960" s="35"/>
    </row>
    <row r="961" spans="10:10" x14ac:dyDescent="0.25">
      <c r="J961" s="35"/>
    </row>
    <row r="962" spans="10:10" x14ac:dyDescent="0.25">
      <c r="J962" s="35"/>
    </row>
    <row r="963" spans="10:10" x14ac:dyDescent="0.25">
      <c r="J963" s="35"/>
    </row>
    <row r="964" spans="10:10" x14ac:dyDescent="0.25">
      <c r="J964" s="35"/>
    </row>
    <row r="965" spans="10:10" x14ac:dyDescent="0.25">
      <c r="J965" s="35"/>
    </row>
    <row r="966" spans="10:10" x14ac:dyDescent="0.25">
      <c r="J966" s="35"/>
    </row>
    <row r="967" spans="10:10" x14ac:dyDescent="0.25">
      <c r="J967" s="35"/>
    </row>
    <row r="968" spans="10:10" x14ac:dyDescent="0.25">
      <c r="J968" s="35"/>
    </row>
    <row r="969" spans="10:10" x14ac:dyDescent="0.25">
      <c r="J969" s="35"/>
    </row>
    <row r="970" spans="10:10" x14ac:dyDescent="0.25">
      <c r="J970" s="35"/>
    </row>
    <row r="971" spans="10:10" x14ac:dyDescent="0.25">
      <c r="J971" s="35"/>
    </row>
    <row r="972" spans="10:10" x14ac:dyDescent="0.25">
      <c r="J972" s="35"/>
    </row>
    <row r="973" spans="10:10" x14ac:dyDescent="0.25">
      <c r="J973" s="35"/>
    </row>
    <row r="974" spans="10:10" x14ac:dyDescent="0.25">
      <c r="J974" s="35"/>
    </row>
    <row r="975" spans="10:10" x14ac:dyDescent="0.25">
      <c r="J975" s="35"/>
    </row>
    <row r="976" spans="10:10" x14ac:dyDescent="0.25">
      <c r="J976" s="35"/>
    </row>
    <row r="977" spans="10:10" x14ac:dyDescent="0.25">
      <c r="J977" s="35"/>
    </row>
    <row r="978" spans="10:10" x14ac:dyDescent="0.25">
      <c r="J978" s="35"/>
    </row>
    <row r="979" spans="10:10" x14ac:dyDescent="0.25">
      <c r="J979" s="35"/>
    </row>
    <row r="980" spans="10:10" x14ac:dyDescent="0.25">
      <c r="J980" s="35"/>
    </row>
    <row r="981" spans="10:10" x14ac:dyDescent="0.25">
      <c r="J981" s="35"/>
    </row>
    <row r="982" spans="10:10" x14ac:dyDescent="0.25">
      <c r="J982" s="35"/>
    </row>
    <row r="983" spans="10:10" x14ac:dyDescent="0.25">
      <c r="J983" s="35"/>
    </row>
    <row r="984" spans="10:10" x14ac:dyDescent="0.25">
      <c r="J984" s="35"/>
    </row>
    <row r="985" spans="10:10" x14ac:dyDescent="0.25">
      <c r="J985" s="35"/>
    </row>
    <row r="986" spans="10:10" x14ac:dyDescent="0.25">
      <c r="J986" s="35"/>
    </row>
    <row r="987" spans="10:10" x14ac:dyDescent="0.25">
      <c r="J987" s="35"/>
    </row>
    <row r="988" spans="10:10" x14ac:dyDescent="0.25">
      <c r="J988" s="35"/>
    </row>
    <row r="989" spans="10:10" x14ac:dyDescent="0.25">
      <c r="J989" s="35"/>
    </row>
    <row r="990" spans="10:10" x14ac:dyDescent="0.25">
      <c r="J990" s="35"/>
    </row>
    <row r="991" spans="10:10" x14ac:dyDescent="0.25">
      <c r="J991" s="35"/>
    </row>
    <row r="992" spans="10:10" x14ac:dyDescent="0.25">
      <c r="J992" s="35"/>
    </row>
    <row r="993" spans="10:10" x14ac:dyDescent="0.25">
      <c r="J993" s="35"/>
    </row>
    <row r="994" spans="10:10" x14ac:dyDescent="0.25">
      <c r="J994" s="35"/>
    </row>
    <row r="995" spans="10:10" x14ac:dyDescent="0.25">
      <c r="J995" s="35"/>
    </row>
    <row r="996" spans="10:10" x14ac:dyDescent="0.25">
      <c r="J996" s="35"/>
    </row>
    <row r="997" spans="10:10" x14ac:dyDescent="0.25">
      <c r="J997" s="35"/>
    </row>
    <row r="998" spans="10:10" x14ac:dyDescent="0.25">
      <c r="J998" s="35"/>
    </row>
    <row r="999" spans="10:10" x14ac:dyDescent="0.25">
      <c r="J999" s="35"/>
    </row>
    <row r="1000" spans="10:10" x14ac:dyDescent="0.25">
      <c r="J1000" s="35"/>
    </row>
    <row r="1001" spans="10:10" x14ac:dyDescent="0.25">
      <c r="J1001" s="35"/>
    </row>
    <row r="1002" spans="10:10" x14ac:dyDescent="0.25">
      <c r="J1002" s="35"/>
    </row>
    <row r="1003" spans="10:10" x14ac:dyDescent="0.25">
      <c r="J1003" s="35"/>
    </row>
    <row r="1004" spans="10:10" x14ac:dyDescent="0.25">
      <c r="J1004" s="35"/>
    </row>
    <row r="1005" spans="10:10" x14ac:dyDescent="0.25">
      <c r="J1005" s="35"/>
    </row>
    <row r="1006" spans="10:10" x14ac:dyDescent="0.25">
      <c r="J1006" s="35"/>
    </row>
    <row r="1007" spans="10:10" x14ac:dyDescent="0.25">
      <c r="J1007" s="35"/>
    </row>
    <row r="1008" spans="10:10" x14ac:dyDescent="0.25">
      <c r="J1008" s="35"/>
    </row>
    <row r="1009" spans="10:10" x14ac:dyDescent="0.25">
      <c r="J1009" s="35"/>
    </row>
    <row r="1010" spans="10:10" x14ac:dyDescent="0.25">
      <c r="J1010" s="35"/>
    </row>
    <row r="1011" spans="10:10" x14ac:dyDescent="0.25">
      <c r="J1011" s="35"/>
    </row>
    <row r="1012" spans="10:10" x14ac:dyDescent="0.25">
      <c r="J1012" s="35"/>
    </row>
    <row r="1013" spans="10:10" x14ac:dyDescent="0.25">
      <c r="J1013" s="35"/>
    </row>
    <row r="1014" spans="10:10" x14ac:dyDescent="0.25">
      <c r="J1014" s="35"/>
    </row>
    <row r="1015" spans="10:10" x14ac:dyDescent="0.25">
      <c r="J1015" s="35"/>
    </row>
    <row r="1016" spans="10:10" x14ac:dyDescent="0.25">
      <c r="J1016" s="35"/>
    </row>
    <row r="1017" spans="10:10" x14ac:dyDescent="0.25">
      <c r="J1017" s="35"/>
    </row>
    <row r="1018" spans="10:10" x14ac:dyDescent="0.25">
      <c r="J1018" s="35"/>
    </row>
    <row r="1019" spans="10:10" x14ac:dyDescent="0.25">
      <c r="J1019" s="35"/>
    </row>
    <row r="1020" spans="10:10" x14ac:dyDescent="0.25">
      <c r="J1020" s="35"/>
    </row>
    <row r="1021" spans="10:10" x14ac:dyDescent="0.25">
      <c r="J1021" s="35"/>
    </row>
    <row r="1022" spans="10:10" x14ac:dyDescent="0.25">
      <c r="J1022" s="35"/>
    </row>
    <row r="1023" spans="10:10" x14ac:dyDescent="0.25">
      <c r="J1023" s="35"/>
    </row>
    <row r="1024" spans="10:10" x14ac:dyDescent="0.25">
      <c r="J1024" s="35"/>
    </row>
    <row r="1025" spans="10:10" x14ac:dyDescent="0.25">
      <c r="J1025" s="35"/>
    </row>
    <row r="1026" spans="10:10" x14ac:dyDescent="0.25">
      <c r="J1026" s="35"/>
    </row>
    <row r="1027" spans="10:10" x14ac:dyDescent="0.25">
      <c r="J1027" s="35"/>
    </row>
    <row r="1028" spans="10:10" x14ac:dyDescent="0.25">
      <c r="J1028" s="35"/>
    </row>
    <row r="1029" spans="10:10" x14ac:dyDescent="0.25">
      <c r="J1029" s="35"/>
    </row>
    <row r="1030" spans="10:10" x14ac:dyDescent="0.25">
      <c r="J1030" s="35"/>
    </row>
    <row r="1031" spans="10:10" x14ac:dyDescent="0.25">
      <c r="J1031" s="35"/>
    </row>
    <row r="1032" spans="10:10" x14ac:dyDescent="0.25">
      <c r="J1032" s="35"/>
    </row>
    <row r="1033" spans="10:10" x14ac:dyDescent="0.25">
      <c r="J1033" s="35"/>
    </row>
    <row r="1034" spans="10:10" x14ac:dyDescent="0.25">
      <c r="J1034" s="35"/>
    </row>
    <row r="1035" spans="10:10" x14ac:dyDescent="0.25">
      <c r="J1035" s="35"/>
    </row>
    <row r="1036" spans="10:10" x14ac:dyDescent="0.25">
      <c r="J1036" s="35"/>
    </row>
    <row r="1037" spans="10:10" x14ac:dyDescent="0.25">
      <c r="J1037" s="35"/>
    </row>
    <row r="1038" spans="10:10" x14ac:dyDescent="0.25">
      <c r="J1038" s="35"/>
    </row>
    <row r="1039" spans="10:10" x14ac:dyDescent="0.25">
      <c r="J1039" s="35"/>
    </row>
    <row r="1040" spans="10:10" x14ac:dyDescent="0.25">
      <c r="J1040" s="35"/>
    </row>
    <row r="1041" spans="10:10" x14ac:dyDescent="0.25">
      <c r="J1041" s="35"/>
    </row>
    <row r="1042" spans="10:10" x14ac:dyDescent="0.25">
      <c r="J1042" s="35"/>
    </row>
    <row r="1043" spans="10:10" x14ac:dyDescent="0.25">
      <c r="J1043" s="35"/>
    </row>
    <row r="1044" spans="10:10" x14ac:dyDescent="0.25">
      <c r="J1044" s="35"/>
    </row>
    <row r="1045" spans="10:10" x14ac:dyDescent="0.25">
      <c r="J1045" s="35"/>
    </row>
    <row r="1046" spans="10:10" x14ac:dyDescent="0.25">
      <c r="J1046" s="35"/>
    </row>
    <row r="1047" spans="10:10" x14ac:dyDescent="0.25">
      <c r="J1047" s="35"/>
    </row>
    <row r="1048" spans="10:10" x14ac:dyDescent="0.25">
      <c r="J1048" s="35"/>
    </row>
    <row r="1049" spans="10:10" x14ac:dyDescent="0.25">
      <c r="J1049" s="35"/>
    </row>
    <row r="1050" spans="10:10" x14ac:dyDescent="0.25">
      <c r="J1050" s="35"/>
    </row>
    <row r="1051" spans="10:10" x14ac:dyDescent="0.25">
      <c r="J1051" s="35"/>
    </row>
    <row r="1052" spans="10:10" x14ac:dyDescent="0.25">
      <c r="J1052" s="35"/>
    </row>
    <row r="1053" spans="10:10" x14ac:dyDescent="0.25">
      <c r="J1053" s="35"/>
    </row>
    <row r="1054" spans="10:10" x14ac:dyDescent="0.25">
      <c r="J1054" s="35"/>
    </row>
    <row r="1055" spans="10:10" x14ac:dyDescent="0.25">
      <c r="J1055" s="35"/>
    </row>
    <row r="1056" spans="10:10" x14ac:dyDescent="0.25">
      <c r="J1056" s="35"/>
    </row>
    <row r="1057" spans="10:10" x14ac:dyDescent="0.25">
      <c r="J1057" s="35"/>
    </row>
    <row r="1058" spans="10:10" x14ac:dyDescent="0.25">
      <c r="J1058" s="35"/>
    </row>
    <row r="1059" spans="10:10" x14ac:dyDescent="0.25">
      <c r="J1059" s="35"/>
    </row>
    <row r="1060" spans="10:10" x14ac:dyDescent="0.25">
      <c r="J1060" s="35"/>
    </row>
    <row r="1061" spans="10:10" x14ac:dyDescent="0.25">
      <c r="J1061" s="35"/>
    </row>
    <row r="1062" spans="10:10" x14ac:dyDescent="0.25">
      <c r="J1062" s="35"/>
    </row>
    <row r="1063" spans="10:10" x14ac:dyDescent="0.25">
      <c r="J1063" s="35"/>
    </row>
    <row r="1064" spans="10:10" x14ac:dyDescent="0.25">
      <c r="J1064" s="35"/>
    </row>
    <row r="1065" spans="10:10" x14ac:dyDescent="0.25">
      <c r="J1065" s="35"/>
    </row>
    <row r="1066" spans="10:10" x14ac:dyDescent="0.25">
      <c r="J1066" s="35"/>
    </row>
    <row r="1067" spans="10:10" x14ac:dyDescent="0.25">
      <c r="J1067" s="35"/>
    </row>
    <row r="1068" spans="10:10" x14ac:dyDescent="0.25">
      <c r="J1068" s="35"/>
    </row>
    <row r="1069" spans="10:10" x14ac:dyDescent="0.25">
      <c r="J1069" s="35"/>
    </row>
    <row r="1070" spans="10:10" x14ac:dyDescent="0.25">
      <c r="J1070" s="35"/>
    </row>
    <row r="1071" spans="10:10" x14ac:dyDescent="0.25">
      <c r="J1071" s="35"/>
    </row>
    <row r="1072" spans="10:10" x14ac:dyDescent="0.25">
      <c r="J1072" s="35"/>
    </row>
    <row r="1073" spans="10:10" x14ac:dyDescent="0.25">
      <c r="J1073" s="35"/>
    </row>
  </sheetData>
  <mergeCells count="8">
    <mergeCell ref="G93:H93"/>
    <mergeCell ref="G94:H94"/>
    <mergeCell ref="G95:H95"/>
    <mergeCell ref="A5:N5"/>
    <mergeCell ref="A7:N7"/>
    <mergeCell ref="A8:N8"/>
    <mergeCell ref="A9:N9"/>
    <mergeCell ref="A6:N6"/>
  </mergeCells>
  <pageMargins left="0.70866141732283472" right="0.70866141732283472" top="0.35433070866141736" bottom="0.15748031496062992" header="0.31496062992125984" footer="0.31496062992125984"/>
  <pageSetup paperSize="5" scale="64" orientation="landscape" r:id="rId1"/>
  <rowBreaks count="1" manualBreakCount="1">
    <brk id="42" max="13" man="1"/>
  </rowBreaks>
  <drawing r:id="rId2"/>
  <legacyDrawing r:id="rId3"/>
  <oleObjects>
    <mc:AlternateContent xmlns:mc="http://schemas.openxmlformats.org/markup-compatibility/2006">
      <mc:Choice Requires="x14">
        <oleObject progId="AcroExch.Document.7" shapeId="2050" r:id="rId4">
          <objectPr defaultSize="0" autoPict="0" r:id="rId5">
            <anchor moveWithCells="1" sizeWithCells="1">
              <from>
                <xdr:col>0</xdr:col>
                <xdr:colOff>981075</xdr:colOff>
                <xdr:row>89</xdr:row>
                <xdr:rowOff>95250</xdr:rowOff>
              </from>
              <to>
                <xdr:col>0</xdr:col>
                <xdr:colOff>2266950</xdr:colOff>
                <xdr:row>91</xdr:row>
                <xdr:rowOff>152400</xdr:rowOff>
              </to>
            </anchor>
          </objectPr>
        </oleObject>
      </mc:Choice>
      <mc:Fallback>
        <oleObject progId="AcroExch.Document.7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Wendy WJ. Jimenez</cp:lastModifiedBy>
  <cp:lastPrinted>2019-01-03T15:47:12Z</cp:lastPrinted>
  <dcterms:created xsi:type="dcterms:W3CDTF">2018-04-17T18:57:16Z</dcterms:created>
  <dcterms:modified xsi:type="dcterms:W3CDTF">2019-01-03T16:09:23Z</dcterms:modified>
</cp:coreProperties>
</file>