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R011-STR\Datos Ministerio\ADMINISTRACION\D_G_ADMINISTRACION\PRESUPUESTO\3. BIBIANA SEGURA\2018\PORTAL DE TRANSPARENCIA\"/>
    </mc:Choice>
  </mc:AlternateContent>
  <bookViews>
    <workbookView xWindow="0" yWindow="0" windowWidth="20490" windowHeight="5865"/>
  </bookViews>
  <sheets>
    <sheet name="Hoja1" sheetId="1" r:id="rId1"/>
  </sheets>
  <definedNames>
    <definedName name="_xlnm.Print_Area" localSheetId="0">Hoja1!$A$1:$F$269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5" i="1"/>
  <c r="E19" i="1"/>
  <c r="F142" i="1"/>
  <c r="F33" i="1"/>
  <c r="F34" i="1"/>
  <c r="F29" i="1"/>
  <c r="F15" i="1"/>
  <c r="F99" i="1"/>
  <c r="F114" i="1"/>
  <c r="F187" i="1"/>
  <c r="F229" i="1"/>
  <c r="E22" i="1" l="1"/>
  <c r="E17" i="1"/>
  <c r="E200" i="1"/>
  <c r="E189" i="1"/>
  <c r="E181" i="1"/>
  <c r="E172" i="1"/>
  <c r="E153" i="1"/>
  <c r="E150" i="1"/>
  <c r="E149" i="1"/>
  <c r="E146" i="1"/>
  <c r="E113" i="1"/>
  <c r="E112" i="1"/>
  <c r="E110" i="1"/>
  <c r="E109" i="1"/>
  <c r="E107" i="1"/>
  <c r="E103" i="1"/>
  <c r="E101" i="1"/>
  <c r="E85" i="1"/>
  <c r="E57" i="1"/>
  <c r="E56" i="1"/>
  <c r="E55" i="1"/>
  <c r="E51" i="1"/>
  <c r="E39" i="1"/>
  <c r="E38" i="1"/>
  <c r="E37" i="1"/>
  <c r="E36" i="1"/>
  <c r="E35" i="1"/>
  <c r="E32" i="1"/>
  <c r="E31" i="1"/>
  <c r="E236" i="1" l="1"/>
  <c r="F161" i="1" l="1"/>
  <c r="F196" i="1"/>
  <c r="F108" i="1"/>
  <c r="F111" i="1"/>
  <c r="F138" i="1"/>
  <c r="F176" i="1"/>
  <c r="F203" i="1"/>
  <c r="F207" i="1"/>
  <c r="F250" i="1"/>
  <c r="E257" i="1"/>
  <c r="E250" i="1"/>
  <c r="E244" i="1"/>
  <c r="E239" i="1"/>
  <c r="E229" i="1"/>
  <c r="E220" i="1"/>
  <c r="E207" i="1"/>
  <c r="E203" i="1"/>
  <c r="E196" i="1"/>
  <c r="E192" i="1"/>
  <c r="E188" i="1"/>
  <c r="E176" i="1"/>
  <c r="E164" i="1"/>
  <c r="E161" i="1"/>
  <c r="E155" i="1"/>
  <c r="E151" i="1"/>
  <c r="E148" i="1"/>
  <c r="E145" i="1"/>
  <c r="E131" i="1"/>
  <c r="E122" i="1"/>
  <c r="E117" i="1"/>
  <c r="E126" i="1"/>
  <c r="E138" i="1"/>
  <c r="E116" i="1"/>
  <c r="F23" i="1" l="1"/>
  <c r="F27" i="1"/>
  <c r="E114" i="1"/>
  <c r="E111" i="1"/>
  <c r="E108" i="1"/>
  <c r="E104" i="1"/>
  <c r="E102" i="1"/>
  <c r="E100" i="1"/>
  <c r="F116" i="1"/>
  <c r="F13" i="1" l="1"/>
  <c r="F104" i="1"/>
  <c r="F100" i="1"/>
  <c r="F238" i="1"/>
  <c r="E106" i="1"/>
  <c r="E99" i="1" s="1"/>
  <c r="F239" i="1"/>
  <c r="F244" i="1"/>
  <c r="E247" i="1"/>
  <c r="F247" i="1"/>
  <c r="F257" i="1"/>
  <c r="E261" i="1"/>
  <c r="E260" i="1" s="1"/>
  <c r="F261" i="1"/>
  <c r="F260" i="1" s="1"/>
  <c r="F220" i="1"/>
  <c r="E84" i="1"/>
  <c r="E76" i="1"/>
  <c r="E71" i="1"/>
  <c r="E92" i="1"/>
  <c r="E34" i="1"/>
  <c r="E40" i="1"/>
  <c r="E43" i="1"/>
  <c r="E46" i="1"/>
  <c r="E54" i="1"/>
  <c r="E58" i="1"/>
  <c r="E61" i="1"/>
  <c r="E23" i="1"/>
  <c r="E29" i="1"/>
  <c r="E187" i="1" l="1"/>
  <c r="E238" i="1"/>
  <c r="F192" i="1"/>
  <c r="F188" i="1"/>
  <c r="F164" i="1"/>
  <c r="F155" i="1"/>
  <c r="F143" i="1"/>
  <c r="E143" i="1"/>
  <c r="F126" i="1" l="1"/>
  <c r="F148" i="1" l="1"/>
  <c r="F151" i="1"/>
  <c r="F145" i="1"/>
  <c r="F84" i="1" l="1"/>
  <c r="E142" i="1" l="1"/>
  <c r="F106" i="1" l="1"/>
  <c r="F102" i="1"/>
  <c r="F92" i="1"/>
  <c r="F80" i="1"/>
  <c r="E80" i="1"/>
  <c r="F76" i="1" l="1"/>
  <c r="F71" i="1"/>
  <c r="F69" i="1"/>
  <c r="E69" i="1"/>
  <c r="E68" i="1" s="1"/>
  <c r="F61" i="1"/>
  <c r="F58" i="1"/>
  <c r="F54" i="1"/>
  <c r="F50" i="1"/>
  <c r="E50" i="1"/>
  <c r="F46" i="1"/>
  <c r="F43" i="1"/>
  <c r="F40" i="1"/>
  <c r="E27" i="1"/>
  <c r="F68" i="1" l="1"/>
  <c r="E13" i="1"/>
  <c r="E33" i="1"/>
  <c r="F263" i="1" l="1"/>
  <c r="E263" i="1"/>
</calcChain>
</file>

<file path=xl/sharedStrings.xml><?xml version="1.0" encoding="utf-8"?>
<sst xmlns="http://schemas.openxmlformats.org/spreadsheetml/2006/main" count="510" uniqueCount="369">
  <si>
    <t>REPUBLICA DOMINICANA</t>
  </si>
  <si>
    <t>OBJETO</t>
  </si>
  <si>
    <t>CUENTA</t>
  </si>
  <si>
    <t>SUBCUENTA</t>
  </si>
  <si>
    <t xml:space="preserve">CONCEPTO DEFINICION </t>
  </si>
  <si>
    <t>(EN RD$)</t>
  </si>
  <si>
    <t>REMUNERACIONES Y CONTRIBUCIONES</t>
  </si>
  <si>
    <t>2.1.1</t>
  </si>
  <si>
    <t>RENUMERACIONES</t>
  </si>
  <si>
    <t>2.1.1.1.01</t>
  </si>
  <si>
    <t>2.1.1.2.01</t>
  </si>
  <si>
    <r>
      <t>Sueldos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contratado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igualado</t>
    </r>
  </si>
  <si>
    <t>2.1.1.4.01</t>
  </si>
  <si>
    <r>
      <t>Sueldo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Anual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No.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13</t>
    </r>
  </si>
  <si>
    <t>2.1.1.5.01</t>
  </si>
  <si>
    <t>Pretaciones economico</t>
  </si>
  <si>
    <t>2.1.1.5.04</t>
  </si>
  <si>
    <r>
      <t>Proporción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vacaciones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disfrutadas</t>
    </r>
  </si>
  <si>
    <r>
      <t>Sueldos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fijos</t>
    </r>
  </si>
  <si>
    <t>2.1.2.2.05</t>
  </si>
  <si>
    <r>
      <t>Compensación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seguridad</t>
    </r>
  </si>
  <si>
    <t>2.1.2.2.09</t>
  </si>
  <si>
    <r>
      <t>Bono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desempeño</t>
    </r>
  </si>
  <si>
    <t>2.1.2</t>
  </si>
  <si>
    <t>SOBRESUELDOS</t>
  </si>
  <si>
    <t>2.1.3.1.01</t>
  </si>
  <si>
    <r>
      <t>Dietas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país</t>
    </r>
  </si>
  <si>
    <t>2.1.3</t>
  </si>
  <si>
    <t>DIETAS</t>
  </si>
  <si>
    <t>2.1.5.1.01</t>
  </si>
  <si>
    <r>
      <t>Contribuciones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salud</t>
    </r>
  </si>
  <si>
    <t>2.1.5.2.01</t>
  </si>
  <si>
    <r>
      <t>Contribuciones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pensiones</t>
    </r>
  </si>
  <si>
    <t>2.1.5.3.01</t>
  </si>
  <si>
    <r>
      <t>Contribuciones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riesgo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laboral</t>
    </r>
  </si>
  <si>
    <t>2.1.5</t>
  </si>
  <si>
    <t>CONTRIBUCIONES A LA SEGURIDAD SOCIAL</t>
  </si>
  <si>
    <t>2.2.1</t>
  </si>
  <si>
    <t xml:space="preserve">CONTRATACION DE SERVICIOS </t>
  </si>
  <si>
    <t xml:space="preserve">SERVICIOS BASICOS </t>
  </si>
  <si>
    <t>2.2.1.3.01</t>
  </si>
  <si>
    <r>
      <t>Teléfono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local</t>
    </r>
  </si>
  <si>
    <t>2.2.1.5.01</t>
  </si>
  <si>
    <r>
      <t>Servicio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internet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televisión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cable</t>
    </r>
  </si>
  <si>
    <t>2.2.1.6.01</t>
  </si>
  <si>
    <r>
      <t>Energía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eléctrica</t>
    </r>
  </si>
  <si>
    <t>2.2.1.7.01</t>
  </si>
  <si>
    <t>Agua</t>
  </si>
  <si>
    <t>2.2.1.8.01</t>
  </si>
  <si>
    <r>
      <t>Recolección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residuos</t>
    </r>
  </si>
  <si>
    <t>2.2.2.1.01</t>
  </si>
  <si>
    <r>
      <t>Publicidad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propaganda</t>
    </r>
  </si>
  <si>
    <t>2.2.2.2.01</t>
  </si>
  <si>
    <r>
      <t>Impresión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encuadernación</t>
    </r>
  </si>
  <si>
    <t>2.2.2</t>
  </si>
  <si>
    <t>2.2.3.1.01</t>
  </si>
  <si>
    <r>
      <t>Viáticos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dentro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país</t>
    </r>
  </si>
  <si>
    <t>2.2.3.2.01</t>
  </si>
  <si>
    <r>
      <t>Viaticos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fuera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país</t>
    </r>
  </si>
  <si>
    <t>2.2.3</t>
  </si>
  <si>
    <t>2.2.4</t>
  </si>
  <si>
    <t>2.2.4.1.01</t>
  </si>
  <si>
    <t>Pasajes</t>
  </si>
  <si>
    <t>2.2.4.2.01</t>
  </si>
  <si>
    <t>Fletes</t>
  </si>
  <si>
    <t>2.2.5</t>
  </si>
  <si>
    <t>2.2.5.1.01</t>
  </si>
  <si>
    <r>
      <t>Alquilleres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edificios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locales</t>
    </r>
  </si>
  <si>
    <t>2.2.5.4.01</t>
  </si>
  <si>
    <r>
      <t>Alquileres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elevación</t>
    </r>
  </si>
  <si>
    <t>2.2.5.8.01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</si>
  <si>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alquileres</t>
    </r>
  </si>
  <si>
    <t>2.2.6.1.01</t>
  </si>
  <si>
    <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bienes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inmuebles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infraestructura</t>
    </r>
  </si>
  <si>
    <t>2.2.6.2.01</t>
  </si>
  <si>
    <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bienes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muebles</t>
    </r>
  </si>
  <si>
    <t>2.2.6.3.01</t>
  </si>
  <si>
    <r>
      <t>Seguros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personas</t>
    </r>
  </si>
  <si>
    <t>2.2.6</t>
  </si>
  <si>
    <t>2.2.7.2.01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</si>
  <si>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muebles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oficina</t>
    </r>
  </si>
  <si>
    <t>2.2.7.2.06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</si>
  <si>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</si>
  <si>
    <t>2.2.7</t>
  </si>
  <si>
    <t>2.2.8.6.01</t>
  </si>
  <si>
    <r>
      <t>Eventos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generales</t>
    </r>
  </si>
  <si>
    <t>2.2.8.7.02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</si>
  <si>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jurídicos</t>
    </r>
  </si>
  <si>
    <t>2.2.8.7.04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</si>
  <si>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capacitación</t>
    </r>
  </si>
  <si>
    <t>2.2.8.7.05</t>
  </si>
  <si>
    <t>Sistema computacion</t>
  </si>
  <si>
    <t>2.2.8.8.01</t>
  </si>
  <si>
    <t>Impuestos</t>
  </si>
  <si>
    <t>2.2.8</t>
  </si>
  <si>
    <t>2.3.1.1.01</t>
  </si>
  <si>
    <r>
      <t>Alimentos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bebidas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personas</t>
    </r>
  </si>
  <si>
    <t>2.3.1</t>
  </si>
  <si>
    <t>2.3.2</t>
  </si>
  <si>
    <t>2.3.3.1.01</t>
  </si>
  <si>
    <r>
      <t>Papel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escritorio</t>
    </r>
  </si>
  <si>
    <t>2.3.3.2.01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</si>
  <si>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papel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cartón</t>
    </r>
  </si>
  <si>
    <t>2.3.3.3.01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</si>
  <si>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artes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gráficas</t>
    </r>
  </si>
  <si>
    <t>2.3.3.5.01</t>
  </si>
  <si>
    <r>
      <t>Textos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enseñanza</t>
    </r>
  </si>
  <si>
    <t>2.3.3</t>
  </si>
  <si>
    <t>2.3.5.3.01</t>
  </si>
  <si>
    <r>
      <t>Llantas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neumáticos</t>
    </r>
  </si>
  <si>
    <t>2.3.5.4.01</t>
  </si>
  <si>
    <r>
      <t>Artículos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caucho</t>
    </r>
  </si>
  <si>
    <t>2.3.5.5.01</t>
  </si>
  <si>
    <r>
      <t>Artículos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plástico</t>
    </r>
  </si>
  <si>
    <t>2.3.5</t>
  </si>
  <si>
    <t>2.3.6.3.03</t>
  </si>
  <si>
    <r>
      <t>Estructuras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metálicas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acabadas</t>
    </r>
  </si>
  <si>
    <t>2.3.6.3.06</t>
  </si>
  <si>
    <r>
      <t>Accesorios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metal</t>
    </r>
  </si>
  <si>
    <t>2.3.6.4.06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</si>
  <si>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abrasivos</t>
    </r>
  </si>
  <si>
    <t>2.3.6</t>
  </si>
  <si>
    <t>2.3.7.1.01</t>
  </si>
  <si>
    <t>Gasolina</t>
  </si>
  <si>
    <t>2.3.7.1.02</t>
  </si>
  <si>
    <t>Gasoil</t>
  </si>
  <si>
    <t>2.3.7.2.03</t>
  </si>
  <si>
    <t>Productos quimicos de laboratorio y de uso personal</t>
  </si>
  <si>
    <t>2.3.7</t>
  </si>
  <si>
    <t>2.3.9.1.01</t>
  </si>
  <si>
    <r>
      <t>Material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limpieza</t>
    </r>
  </si>
  <si>
    <t>2.3.9.2.01</t>
  </si>
  <si>
    <r>
      <t>Útiles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escritorio,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oficina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informática</t>
    </r>
  </si>
  <si>
    <t>2.3.9.6.01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</si>
  <si>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afines</t>
    </r>
  </si>
  <si>
    <t>2.3.9.8.01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</si>
  <si>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repuestos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accesorios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menores</t>
    </r>
  </si>
  <si>
    <t>2.3.9.9.01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</si>
  <si>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Utiles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Varios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n.i.p</t>
    </r>
  </si>
  <si>
    <t>2.3.9.9.02</t>
  </si>
  <si>
    <r>
      <t>Bonos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útiles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diversos</t>
    </r>
  </si>
  <si>
    <t>2.3.9</t>
  </si>
  <si>
    <t>2.4.1</t>
  </si>
  <si>
    <t>Pensiones</t>
  </si>
  <si>
    <t>2.4.1.1.01</t>
  </si>
  <si>
    <t>2.4.1.2</t>
  </si>
  <si>
    <t>2.4.1.2.01</t>
  </si>
  <si>
    <r>
      <t>Ayudas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donaciones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programadas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hogares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personas</t>
    </r>
  </si>
  <si>
    <t>2.4.1.4.01</t>
  </si>
  <si>
    <r>
      <t>Becas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nacionales</t>
    </r>
  </si>
  <si>
    <t>2.4.1.4</t>
  </si>
  <si>
    <t>2.4.1.6</t>
  </si>
  <si>
    <t>2.4.1.6.01</t>
  </si>
  <si>
    <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programadas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asociaciones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sin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fines de lucro</t>
    </r>
  </si>
  <si>
    <t>2.4.2.2.02</t>
  </si>
  <si>
    <t>2.4.2</t>
  </si>
  <si>
    <t>2.4.2.3</t>
  </si>
  <si>
    <t>2.4.2.3.02</t>
  </si>
  <si>
    <t>2.4.7</t>
  </si>
  <si>
    <t>2.4.7.2.01</t>
  </si>
  <si>
    <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Organismos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Internacionales</t>
    </r>
  </si>
  <si>
    <t>2.6.1</t>
  </si>
  <si>
    <t>2.6.1.1.01</t>
  </si>
  <si>
    <r>
      <t>Muebles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oficina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estantería</t>
    </r>
  </si>
  <si>
    <t>2.6.1.3.01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</si>
  <si>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computacional</t>
    </r>
  </si>
  <si>
    <t>2.6.1.4.01</t>
  </si>
  <si>
    <t>Electrodomésticos</t>
  </si>
  <si>
    <t>2.6.1.9.01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</si>
  <si>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Mobiliarios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Identificados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Precedentemente</t>
    </r>
  </si>
  <si>
    <t>2.6.2</t>
  </si>
  <si>
    <t>2.6.2.1.01</t>
  </si>
  <si>
    <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Aparatos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Audiovisuales</t>
    </r>
  </si>
  <si>
    <t>2.6.4</t>
  </si>
  <si>
    <t>2.6.4.1.01</t>
  </si>
  <si>
    <r>
      <t>Automóviles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camiones</t>
    </r>
  </si>
  <si>
    <t>2.6.4.7.01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</si>
  <si>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elevación</t>
    </r>
  </si>
  <si>
    <t>2.6.4.8.01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</si>
  <si>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</t>
    </r>
  </si>
  <si>
    <t>2.6.5</t>
  </si>
  <si>
    <t>2.6.5.7.01</t>
  </si>
  <si>
    <r>
      <t>Herramientas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máquinas-herramientas</t>
    </r>
  </si>
  <si>
    <t xml:space="preserve">PUBLICIDAD E IMPRESIÓN </t>
  </si>
  <si>
    <t>VIATICOS</t>
  </si>
  <si>
    <t>TRANSPORTE Y ALMACENAJE</t>
  </si>
  <si>
    <t xml:space="preserve">ALQUILERES Y RENTAS </t>
  </si>
  <si>
    <t>SEGUROS</t>
  </si>
  <si>
    <t>REPARACIONES MENORES E INSTALACIONES</t>
  </si>
  <si>
    <t>ALIMENTOS Y PRODUCTOS AGROFORESTALES</t>
  </si>
  <si>
    <t>PRODUCTOS DE PAPEL Y CARTON</t>
  </si>
  <si>
    <t xml:space="preserve">PRODUCTOS DE CUERO, CAUCHO Y PLASTICOS </t>
  </si>
  <si>
    <t xml:space="preserve">PROD. DE MINERALES METALICOS Y NO METALICOS </t>
  </si>
  <si>
    <t xml:space="preserve">COMBUSTIBLES, LUBRICANTES </t>
  </si>
  <si>
    <t xml:space="preserve">PRODUCTOS Y UTILES VARIOS </t>
  </si>
  <si>
    <t xml:space="preserve">PENSIONES </t>
  </si>
  <si>
    <t xml:space="preserve">AYUDAS Y DONACIONES </t>
  </si>
  <si>
    <t>BECAS Y VIAJES</t>
  </si>
  <si>
    <t>TRANSF. CORRIENTES AL SECTOR PRIVADO</t>
  </si>
  <si>
    <t xml:space="preserve">TRANSF. CORRIENTES INSTITUCIONES PUBLICAS </t>
  </si>
  <si>
    <t xml:space="preserve">TRANSF. CORRIENTES ORGANISMOS INTERNACIONALES </t>
  </si>
  <si>
    <t xml:space="preserve">MUEBLES DE OFICINAS Y ESTANTERIAS </t>
  </si>
  <si>
    <t xml:space="preserve">MOBILIARIOS Y EQUIPOS </t>
  </si>
  <si>
    <t xml:space="preserve">AUTOMOVILES Y CAMIONES </t>
  </si>
  <si>
    <t xml:space="preserve">MAQUINARIAS, OTROS EQUIPOS Y HERRAMIENTAS </t>
  </si>
  <si>
    <t>FONDO 2097 DE CAPTACION DIRECTA</t>
  </si>
  <si>
    <t>2.2.4.4.01</t>
  </si>
  <si>
    <t>Peaje</t>
  </si>
  <si>
    <t>2.2.7.1.01</t>
  </si>
  <si>
    <r>
      <t>Obras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menores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edificaciones</t>
    </r>
  </si>
  <si>
    <t>2.2.7.1.02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</si>
  <si>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especiales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</si>
  <si>
    <t>2.2.7.1.06</t>
  </si>
  <si>
    <t>Instalaciones electrica</t>
  </si>
  <si>
    <t>2.2.7.1.07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</si>
  <si>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pintura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derivados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fines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higiene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</si>
  <si>
    <t>2.2.7.2.02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</si>
  <si>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computación</t>
    </r>
  </si>
  <si>
    <t>2.2.7.2.03</t>
  </si>
  <si>
    <t>Mantenimiento y reparacion de equipo educacional</t>
  </si>
  <si>
    <t>2.2.7.3.01</t>
  </si>
  <si>
    <r>
      <t>Instalaciones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temporales</t>
    </r>
  </si>
  <si>
    <t>2.2.8.5.01</t>
  </si>
  <si>
    <t>Fumigación</t>
  </si>
  <si>
    <t>Eventos Generales</t>
  </si>
  <si>
    <t>2.2.8.6.02</t>
  </si>
  <si>
    <t>Festividades</t>
  </si>
  <si>
    <t>Servicios de capacitación</t>
  </si>
  <si>
    <t>Servicios de informaticay sistemas computarizados</t>
  </si>
  <si>
    <t>2.2.8.7.06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</si>
  <si>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técnicos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profesionales</t>
    </r>
  </si>
  <si>
    <t>2.3.1.3.01</t>
  </si>
  <si>
    <t>Productos pecuarios</t>
  </si>
  <si>
    <t>2.3.1.4.01</t>
  </si>
  <si>
    <r>
      <t>Madera,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corcho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sus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manufacturas</t>
    </r>
  </si>
  <si>
    <t>2.3.2.1.01</t>
  </si>
  <si>
    <r>
      <t>Hilados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telas</t>
    </r>
  </si>
  <si>
    <t>2.3.2.2.01</t>
  </si>
  <si>
    <r>
      <t>Acabados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textiles</t>
    </r>
  </si>
  <si>
    <t>2.3.2.3.01</t>
  </si>
  <si>
    <r>
      <t>Prendas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vestir</t>
    </r>
  </si>
  <si>
    <t>2.3.3.4.01</t>
  </si>
  <si>
    <r>
      <t>Libros,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revistas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periódicos</t>
    </r>
  </si>
  <si>
    <t>2.3.3.6.01</t>
  </si>
  <si>
    <t>2.3.6.1.01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</si>
  <si>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cemento</t>
    </r>
  </si>
  <si>
    <t>2.3.6.1.04</t>
  </si>
  <si>
    <t>Productos de yeso</t>
  </si>
  <si>
    <t>2.3.6.2.01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</si>
  <si>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vidrio</t>
    </r>
  </si>
  <si>
    <t>2.3.6.2.02</t>
  </si>
  <si>
    <t>Productos de loza</t>
  </si>
  <si>
    <t>2.3.6.2.03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</si>
  <si>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porcelana</t>
    </r>
  </si>
  <si>
    <t>2.3.6.3.01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</si>
  <si>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ferrosos</t>
    </r>
  </si>
  <si>
    <t>2.3.6.3.04</t>
  </si>
  <si>
    <r>
      <t>Herramientas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menores</t>
    </r>
  </si>
  <si>
    <t>2.3.6.4.04</t>
  </si>
  <si>
    <t>Piedra, arcilla y arena</t>
  </si>
  <si>
    <t>2.3.7.1.05</t>
  </si>
  <si>
    <r>
      <t>Aceites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grasas</t>
    </r>
  </si>
  <si>
    <t>2.3.7.2.01</t>
  </si>
  <si>
    <t>Productos explosivos y pirotecnico</t>
  </si>
  <si>
    <t>2.3.7.2.06</t>
  </si>
  <si>
    <r>
      <t>Pinturas,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lacas,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barnices,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diluyentes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absorbentes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</si>
  <si>
    <t>2.3.7.2.99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</si>
  <si>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químicos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conexos</t>
    </r>
  </si>
  <si>
    <t>2.3.9.4.01</t>
  </si>
  <si>
    <t>Utiles destinadosa actividades deportivas</t>
  </si>
  <si>
    <t>2.3.9.5.01</t>
  </si>
  <si>
    <r>
      <t>Utiles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cocina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comedor</t>
    </r>
  </si>
  <si>
    <t>2.6.2.3.01</t>
  </si>
  <si>
    <t>camaras fotograficas y de video</t>
  </si>
  <si>
    <t>2.6.4.2.01</t>
  </si>
  <si>
    <r>
      <t>Carrocerías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remolques</t>
    </r>
  </si>
  <si>
    <t>2.6.5.2.01</t>
  </si>
  <si>
    <r>
      <t>Maquinaria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industrial</t>
    </r>
  </si>
  <si>
    <t>2.6.5.4.01</t>
  </si>
  <si>
    <r>
      <t>Sistemas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aire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acondicionado,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calefacción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refrigeración</t>
    </r>
  </si>
  <si>
    <t>2.6.5.5.01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</si>
  <si>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comunicación,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telecomunicaciones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señalamiento</t>
    </r>
  </si>
  <si>
    <t>2.6.5.6.01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</si>
  <si>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generación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eléctrica,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aparatos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accesorios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eléctricos</t>
    </r>
  </si>
  <si>
    <t>2.6.5.8.01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</si>
  <si>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</si>
  <si>
    <t>2.6.8.3.01</t>
  </si>
  <si>
    <r>
      <t>Programas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informática</t>
    </r>
  </si>
  <si>
    <t>2.6.8.8.01</t>
  </si>
  <si>
    <t>Informáticas</t>
  </si>
  <si>
    <t>2.6.8</t>
  </si>
  <si>
    <t>2.7.1.2.01</t>
  </si>
  <si>
    <r>
      <t>Obras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edificación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residencial</t>
    </r>
  </si>
  <si>
    <t>2.7.1</t>
  </si>
  <si>
    <t>ALQUILERES</t>
  </si>
  <si>
    <t xml:space="preserve">TEXTILES Y VESTUARIOS </t>
  </si>
  <si>
    <t xml:space="preserve">PRODUCTOS DE PAPEL Y CARTON </t>
  </si>
  <si>
    <t xml:space="preserve">PRODUCTOS DE METALES Y NO METALICOS </t>
  </si>
  <si>
    <t xml:space="preserve">COMBUSTIBLES Y LUBRICANTES </t>
  </si>
  <si>
    <t xml:space="preserve">BIENES INTANGIBLES </t>
  </si>
  <si>
    <t>OBRAS EN EDIFICACIONES</t>
  </si>
  <si>
    <t>TOTAL</t>
  </si>
  <si>
    <t>PREPARADO POR:</t>
  </si>
  <si>
    <t>REVISADO POR:</t>
  </si>
  <si>
    <t>APROBADO POR:</t>
  </si>
  <si>
    <t>BIBIANA SEGURA VILLAR</t>
  </si>
  <si>
    <t>LIC. DABELVA PEREZ</t>
  </si>
  <si>
    <t xml:space="preserve">      LIC. ELCIDO AMARANTE DIEZ</t>
  </si>
  <si>
    <t>AUXILIAR ADMINISTRATIVO I</t>
  </si>
  <si>
    <t xml:space="preserve">ENC. EJECUCION PRESUPUESTARIA </t>
  </si>
  <si>
    <t>MATERIALES Y SUMINISTRO</t>
  </si>
  <si>
    <t>TRANSFERENCIAS CORRIENTES</t>
  </si>
  <si>
    <t>BIENES MUEBLES, INMUEBLES E INTANGIBLES</t>
  </si>
  <si>
    <t>OBRAS</t>
  </si>
  <si>
    <t xml:space="preserve">       DIRECTOR ADMINISTRATIVO Y FINANCIERO</t>
  </si>
  <si>
    <t>EJECUCION PRESUPUESTARIA, 2017</t>
  </si>
  <si>
    <r>
      <t>Alquileres</t>
    </r>
    <r>
      <rPr>
        <sz val="9"/>
        <color theme="1"/>
        <rFont val="Courier New"/>
        <family val="3"/>
      </rPr>
      <t xml:space="preserve"> y renta de edificios y locales</t>
    </r>
  </si>
  <si>
    <t>2.2.5.3.01</t>
  </si>
  <si>
    <t>2.2.7.2.04</t>
  </si>
  <si>
    <t>2.2.8.6.04</t>
  </si>
  <si>
    <t>Alquileres de equipos educacional</t>
  </si>
  <si>
    <t xml:space="preserve">Mantenimientos de Sanitarios </t>
  </si>
  <si>
    <t>Actuaciones Artisticas</t>
  </si>
  <si>
    <t>2.3.7.1.06</t>
  </si>
  <si>
    <t>Lubricantes</t>
  </si>
  <si>
    <t xml:space="preserve">Sistema de Aires Acondicionados </t>
  </si>
  <si>
    <t>2.2.5.3.04</t>
  </si>
  <si>
    <t>Alquileres de equipos de oficina</t>
  </si>
  <si>
    <t>2.2.8.7.03</t>
  </si>
  <si>
    <t>Servicios de Contabilidad</t>
  </si>
  <si>
    <t>2.3.6.1.05</t>
  </si>
  <si>
    <t>Productos de Arcilla</t>
  </si>
  <si>
    <t>Productos abrasivos</t>
  </si>
  <si>
    <t>2.1.2.2.02</t>
  </si>
  <si>
    <t>Compensacion por Horas Extraordinarias</t>
  </si>
  <si>
    <t>2.2.7.2.07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</si>
  <si>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produccion</t>
    </r>
  </si>
  <si>
    <t>2.2.7.2.08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</si>
  <si>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desmonte e instalacion</t>
    </r>
  </si>
  <si>
    <t xml:space="preserve"> </t>
  </si>
  <si>
    <t>2.1.1.3.01</t>
  </si>
  <si>
    <t>Sueldos al personal tramite de pensiones</t>
  </si>
  <si>
    <t>peaje</t>
  </si>
  <si>
    <t>2.2.8.9.04</t>
  </si>
  <si>
    <t>Otros gastos por indennizacion</t>
  </si>
  <si>
    <t>Pinturas, lacas, barnices, diluyentes y absorbentes para</t>
  </si>
  <si>
    <t>Otros productos químicos y conexos</t>
  </si>
  <si>
    <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descentralizadas 5152</t>
    </r>
  </si>
  <si>
    <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descentralizadas 5155</t>
    </r>
  </si>
  <si>
    <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públicas</t>
    </r>
    <r>
      <rPr>
        <sz val="9"/>
        <color theme="1"/>
        <rFont val="Courier New"/>
        <family val="3"/>
      </rPr>
      <t xml:space="preserve"> 5207</t>
    </r>
  </si>
  <si>
    <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públicas</t>
    </r>
    <r>
      <rPr>
        <sz val="9"/>
        <color theme="1"/>
        <rFont val="Courier New"/>
        <family val="3"/>
      </rPr>
      <t xml:space="preserve"> 5218</t>
    </r>
  </si>
  <si>
    <t>2.6.2.2.01</t>
  </si>
  <si>
    <t>Aparactos Deportivos</t>
  </si>
  <si>
    <t>Carrocerías y remolques</t>
  </si>
  <si>
    <t>Maquinaria y equipo industrial</t>
  </si>
  <si>
    <t>Equipo de comunicación, telecomunicaciones y señalamiento</t>
  </si>
  <si>
    <t>Equipo de generación eléctrica, aparatos y accesorios eléctricos</t>
  </si>
  <si>
    <t>otros equipos</t>
  </si>
  <si>
    <t>BINES INTANGIBLES</t>
  </si>
  <si>
    <t>Textos de enseñanza</t>
  </si>
  <si>
    <t>Especies timbrados</t>
  </si>
  <si>
    <r>
      <t xml:space="preserve"> </t>
    </r>
    <r>
      <rPr>
        <b/>
        <i/>
        <sz val="11"/>
        <color theme="1"/>
        <rFont val="Book Antiqua"/>
        <family val="1"/>
      </rPr>
      <t>“</t>
    </r>
    <r>
      <rPr>
        <b/>
        <i/>
        <sz val="11"/>
        <color rgb="FF1D1B11"/>
        <rFont val="Book Antiqua"/>
        <family val="1"/>
      </rPr>
      <t>Año Fomento a las Exportaciones”</t>
    </r>
  </si>
  <si>
    <t>Programas de informática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</si>
  <si>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 elevacion</t>
    </r>
  </si>
  <si>
    <t>PRESUPUESTO VIGENTE AL 28/02/2018</t>
  </si>
  <si>
    <t>PRESUPUESTO EJECUTADO AL 31/03/2018</t>
  </si>
  <si>
    <t>Presupuesto Vigente y Ejecutado al 31 de Marzo 2018</t>
  </si>
  <si>
    <t>2.1.1.2.05</t>
  </si>
  <si>
    <t>Sueldo al personal nominal en probatoria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</si>
</sst>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"/>
    <numFmt numFmtId="165" formatCode="0.00_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Book Antiqua"/>
      <family val="1"/>
    </font>
    <font>
      <b/>
      <i/>
      <sz val="11"/>
      <color rgb="FF1D1B11"/>
      <name val="Book Antiqua"/>
      <family val="1"/>
    </font>
    <font>
      <b/>
      <i/>
      <sz val="9"/>
      <color theme="1"/>
      <name val="Book Antiqua"/>
      <family val="1"/>
    </font>
    <font>
      <sz val="9"/>
      <color rgb="FF000000"/>
      <name val="Courier New"/>
      <family val="3"/>
    </font>
    <font>
      <sz val="9"/>
      <color theme="1"/>
      <name val="Courier New"/>
      <family val="3"/>
    </font>
    <font>
      <b/>
      <sz val="9"/>
      <color rgb="FF000000"/>
      <name val="Courier New"/>
      <family val="3"/>
    </font>
    <font>
      <b/>
      <u/>
      <sz val="9"/>
      <color rgb="FF000000"/>
      <name val="Courier New"/>
      <family val="3"/>
    </font>
    <font>
      <b/>
      <sz val="11"/>
      <color theme="1"/>
      <name val="Courier New"/>
      <family val="3"/>
    </font>
    <font>
      <b/>
      <sz val="12"/>
      <color rgb="FF000000"/>
      <name val="Courier New"/>
      <family val="3"/>
    </font>
    <font>
      <sz val="10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i/>
      <sz val="12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164" fontId="5" fillId="0" borderId="5" xfId="0" applyNumberFormat="1" applyFont="1" applyFill="1" applyBorder="1" applyAlignment="1">
      <alignment vertical="top"/>
    </xf>
    <xf numFmtId="164" fontId="8" fillId="0" borderId="5" xfId="0" applyNumberFormat="1" applyFont="1" applyFill="1" applyBorder="1" applyAlignment="1">
      <alignment vertical="top"/>
    </xf>
    <xf numFmtId="164" fontId="5" fillId="0" borderId="5" xfId="0" applyNumberFormat="1" applyFont="1" applyFill="1" applyBorder="1" applyAlignment="1">
      <alignment horizontal="right" vertical="top"/>
    </xf>
    <xf numFmtId="4" fontId="5" fillId="0" borderId="5" xfId="0" applyNumberFormat="1" applyFont="1" applyFill="1" applyBorder="1" applyAlignment="1">
      <alignment horizontal="right" vertical="top"/>
    </xf>
    <xf numFmtId="165" fontId="5" fillId="0" borderId="5" xfId="0" applyNumberFormat="1" applyFont="1" applyFill="1" applyBorder="1" applyAlignment="1">
      <alignment horizontal="right" vertical="top"/>
    </xf>
    <xf numFmtId="165" fontId="5" fillId="0" borderId="6" xfId="0" applyNumberFormat="1" applyFont="1" applyFill="1" applyBorder="1" applyAlignment="1">
      <alignment horizontal="right" vertical="top"/>
    </xf>
    <xf numFmtId="0" fontId="10" fillId="2" borderId="7" xfId="0" applyFont="1" applyFill="1" applyBorder="1" applyAlignment="1">
      <alignment horizontal="left" vertical="top" wrapText="1"/>
    </xf>
    <xf numFmtId="0" fontId="0" fillId="4" borderId="8" xfId="0" applyFill="1" applyBorder="1"/>
    <xf numFmtId="0" fontId="0" fillId="2" borderId="9" xfId="0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9" xfId="0" applyBorder="1"/>
    <xf numFmtId="0" fontId="0" fillId="3" borderId="9" xfId="0" applyFill="1" applyBorder="1"/>
    <xf numFmtId="0" fontId="0" fillId="0" borderId="10" xfId="0" applyBorder="1"/>
    <xf numFmtId="0" fontId="0" fillId="2" borderId="9" xfId="0" applyFill="1" applyBorder="1"/>
    <xf numFmtId="0" fontId="5" fillId="0" borderId="9" xfId="0" applyFont="1" applyFill="1" applyBorder="1" applyAlignment="1">
      <alignment horizontal="left" vertical="top"/>
    </xf>
    <xf numFmtId="0" fontId="5" fillId="2" borderId="9" xfId="0" applyFont="1" applyFill="1" applyBorder="1" applyAlignment="1">
      <alignment horizontal="left" vertical="top"/>
    </xf>
    <xf numFmtId="0" fontId="5" fillId="0" borderId="10" xfId="0" applyFont="1" applyFill="1" applyBorder="1" applyAlignment="1">
      <alignment horizontal="left" vertical="top"/>
    </xf>
    <xf numFmtId="0" fontId="0" fillId="4" borderId="8" xfId="0" applyFill="1" applyBorder="1" applyAlignment="1">
      <alignment wrapText="1"/>
    </xf>
    <xf numFmtId="0" fontId="5" fillId="0" borderId="9" xfId="0" applyFont="1" applyFill="1" applyBorder="1" applyAlignment="1">
      <alignment horizontal="left" vertical="top" wrapText="1"/>
    </xf>
    <xf numFmtId="0" fontId="9" fillId="2" borderId="9" xfId="0" applyFont="1" applyFill="1" applyBorder="1"/>
    <xf numFmtId="0" fontId="1" fillId="3" borderId="9" xfId="0" applyFont="1" applyFill="1" applyBorder="1"/>
    <xf numFmtId="0" fontId="5" fillId="0" borderId="10" xfId="0" applyFont="1" applyFill="1" applyBorder="1" applyAlignment="1">
      <alignment horizontal="left" vertical="top" wrapText="1"/>
    </xf>
    <xf numFmtId="0" fontId="0" fillId="4" borderId="8" xfId="0" applyFill="1" applyBorder="1" applyAlignment="1">
      <alignment horizontal="center" wrapText="1"/>
    </xf>
    <xf numFmtId="164" fontId="5" fillId="0" borderId="9" xfId="0" applyNumberFormat="1" applyFont="1" applyFill="1" applyBorder="1" applyAlignment="1">
      <alignment vertical="top"/>
    </xf>
    <xf numFmtId="164" fontId="8" fillId="0" borderId="9" xfId="0" applyNumberFormat="1" applyFont="1" applyFill="1" applyBorder="1" applyAlignment="1">
      <alignment vertical="top"/>
    </xf>
    <xf numFmtId="164" fontId="5" fillId="4" borderId="9" xfId="0" applyNumberFormat="1" applyFont="1" applyFill="1" applyBorder="1" applyAlignment="1">
      <alignment vertical="top"/>
    </xf>
    <xf numFmtId="164" fontId="5" fillId="0" borderId="10" xfId="0" applyNumberFormat="1" applyFont="1" applyFill="1" applyBorder="1" applyAlignment="1">
      <alignment vertical="top"/>
    </xf>
    <xf numFmtId="4" fontId="1" fillId="3" borderId="9" xfId="0" applyNumberFormat="1" applyFont="1" applyFill="1" applyBorder="1"/>
    <xf numFmtId="0" fontId="1" fillId="2" borderId="9" xfId="0" applyFont="1" applyFill="1" applyBorder="1"/>
    <xf numFmtId="0" fontId="7" fillId="2" borderId="9" xfId="0" applyFont="1" applyFill="1" applyBorder="1" applyAlignment="1">
      <alignment horizontal="left" vertical="top" wrapText="1"/>
    </xf>
    <xf numFmtId="164" fontId="8" fillId="2" borderId="9" xfId="0" applyNumberFormat="1" applyFont="1" applyFill="1" applyBorder="1" applyAlignment="1">
      <alignment vertical="top"/>
    </xf>
    <xf numFmtId="164" fontId="8" fillId="2" borderId="5" xfId="0" applyNumberFormat="1" applyFont="1" applyFill="1" applyBorder="1" applyAlignment="1">
      <alignment vertical="top"/>
    </xf>
    <xf numFmtId="0" fontId="0" fillId="0" borderId="0" xfId="0" applyAlignment="1">
      <alignment horizontal="center" wrapText="1"/>
    </xf>
    <xf numFmtId="164" fontId="8" fillId="2" borderId="5" xfId="0" applyNumberFormat="1" applyFont="1" applyFill="1" applyBorder="1" applyAlignment="1">
      <alignment horizontal="right" vertical="top"/>
    </xf>
    <xf numFmtId="164" fontId="10" fillId="2" borderId="11" xfId="0" applyNumberFormat="1" applyFont="1" applyFill="1" applyBorder="1" applyAlignment="1">
      <alignment vertical="top"/>
    </xf>
    <xf numFmtId="0" fontId="8" fillId="0" borderId="9" xfId="0" applyFont="1" applyFill="1" applyBorder="1" applyAlignment="1">
      <alignment horizontal="left" vertical="top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0" fillId="4" borderId="9" xfId="0" applyFill="1" applyBorder="1" applyAlignment="1">
      <alignment horizontal="left"/>
    </xf>
    <xf numFmtId="0" fontId="0" fillId="4" borderId="9" xfId="0" applyFill="1" applyBorder="1"/>
    <xf numFmtId="0" fontId="8" fillId="4" borderId="9" xfId="0" applyFont="1" applyFill="1" applyBorder="1" applyAlignment="1">
      <alignment horizontal="left" vertical="top" wrapText="1"/>
    </xf>
    <xf numFmtId="0" fontId="0" fillId="4" borderId="5" xfId="0" applyFill="1" applyBorder="1"/>
    <xf numFmtId="0" fontId="5" fillId="4" borderId="9" xfId="0" applyFont="1" applyFill="1" applyBorder="1" applyAlignment="1">
      <alignment horizontal="left" vertical="top"/>
    </xf>
    <xf numFmtId="0" fontId="5" fillId="4" borderId="9" xfId="0" applyFont="1" applyFill="1" applyBorder="1" applyAlignment="1">
      <alignment horizontal="left" vertical="top" wrapText="1"/>
    </xf>
    <xf numFmtId="4" fontId="5" fillId="4" borderId="5" xfId="0" applyNumberFormat="1" applyFont="1" applyFill="1" applyBorder="1" applyAlignment="1">
      <alignment horizontal="right" vertical="top"/>
    </xf>
    <xf numFmtId="2" fontId="1" fillId="3" borderId="5" xfId="0" applyNumberFormat="1" applyFont="1" applyFill="1" applyBorder="1"/>
    <xf numFmtId="0" fontId="0" fillId="0" borderId="0" xfId="0" applyBorder="1"/>
    <xf numFmtId="164" fontId="5" fillId="4" borderId="5" xfId="0" applyNumberFormat="1" applyFont="1" applyFill="1" applyBorder="1" applyAlignment="1">
      <alignment horizontal="right" vertical="top"/>
    </xf>
    <xf numFmtId="164" fontId="8" fillId="4" borderId="9" xfId="0" applyNumberFormat="1" applyFont="1" applyFill="1" applyBorder="1" applyAlignment="1">
      <alignment vertical="top"/>
    </xf>
    <xf numFmtId="164" fontId="8" fillId="4" borderId="5" xfId="0" applyNumberFormat="1" applyFont="1" applyFill="1" applyBorder="1" applyAlignment="1">
      <alignment vertical="top"/>
    </xf>
    <xf numFmtId="165" fontId="5" fillId="4" borderId="5" xfId="0" applyNumberFormat="1" applyFont="1" applyFill="1" applyBorder="1" applyAlignment="1">
      <alignment horizontal="right" vertical="top"/>
    </xf>
    <xf numFmtId="0" fontId="0" fillId="4" borderId="0" xfId="0" applyFill="1"/>
    <xf numFmtId="164" fontId="5" fillId="4" borderId="5" xfId="0" applyNumberFormat="1" applyFont="1" applyFill="1" applyBorder="1" applyAlignment="1">
      <alignment vertical="top"/>
    </xf>
    <xf numFmtId="0" fontId="0" fillId="3" borderId="9" xfId="0" applyFill="1" applyBorder="1" applyAlignment="1">
      <alignment horizontal="left"/>
    </xf>
    <xf numFmtId="0" fontId="5" fillId="3" borderId="9" xfId="0" applyFont="1" applyFill="1" applyBorder="1" applyAlignment="1">
      <alignment horizontal="left" vertical="top"/>
    </xf>
    <xf numFmtId="0" fontId="7" fillId="3" borderId="9" xfId="0" applyFont="1" applyFill="1" applyBorder="1" applyAlignment="1">
      <alignment horizontal="left" vertical="top" wrapText="1"/>
    </xf>
    <xf numFmtId="164" fontId="8" fillId="3" borderId="9" xfId="0" applyNumberFormat="1" applyFont="1" applyFill="1" applyBorder="1" applyAlignment="1">
      <alignment vertical="top"/>
    </xf>
    <xf numFmtId="0" fontId="1" fillId="4" borderId="9" xfId="0" applyFont="1" applyFill="1" applyBorder="1"/>
    <xf numFmtId="0" fontId="0" fillId="2" borderId="7" xfId="0" applyFill="1" applyBorder="1"/>
    <xf numFmtId="0" fontId="0" fillId="2" borderId="11" xfId="0" applyFill="1" applyBorder="1"/>
    <xf numFmtId="0" fontId="1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1571625</xdr:colOff>
      <xdr:row>0</xdr:row>
      <xdr:rowOff>0</xdr:rowOff>
    </xdr:from>
    <xdr:to>
      <xdr:col>3</xdr:col>
      <xdr:colOff>2581275</xdr:colOff>
      <xdr:row>5</xdr:row>
      <xdr:rowOff>28575</xdr:rowOff>
    </xdr:to>
    <xdr:pic>
      <xdr:nvPicPr>
        <xdr:cNvPr id="2" name="Imagen 1" descr="Logo MD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0"/>
          <a:ext cx="1009650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74"/>
  <sheetViews>
    <sheetView tabSelected="1" zoomScaleNormal="100" workbookViewId="0">
      <selection activeCell="J19" sqref="J19"/>
    </sheetView>
  </sheetViews>
  <sheetFormatPr baseColWidth="10" defaultRowHeight="15" x14ac:dyDescent="0.25"/>
  <cols>
    <col min="1" max="1" width="8" customWidth="1"/>
    <col min="2" max="2" width="7.85546875" customWidth="1"/>
    <col min="4" max="4" width="41.140625" customWidth="1"/>
    <col min="5" max="5" width="26.28515625" customWidth="1"/>
    <col min="6" max="6" width="22.5703125" customWidth="1"/>
  </cols>
  <sheetData>
    <row r="4" spans="1:7" x14ac:dyDescent="0.25">
      <c r="A4" s="68"/>
      <c r="B4" s="68"/>
      <c r="C4" s="68"/>
      <c r="D4" s="68"/>
      <c r="E4" s="68"/>
      <c r="F4" s="68"/>
    </row>
    <row r="5" spans="1:7" x14ac:dyDescent="0.25">
      <c r="A5" s="38"/>
      <c r="B5" s="38"/>
      <c r="C5" s="38"/>
      <c r="D5" s="38"/>
      <c r="E5" s="38"/>
      <c r="F5" s="38"/>
    </row>
    <row r="6" spans="1:7" x14ac:dyDescent="0.25">
      <c r="A6" s="70" t="s">
        <v>0</v>
      </c>
      <c r="B6" s="70"/>
      <c r="C6" s="70"/>
      <c r="D6" s="70"/>
      <c r="E6" s="70"/>
      <c r="F6" s="70"/>
    </row>
    <row r="7" spans="1:7" x14ac:dyDescent="0.25">
      <c r="A7" s="69" t="s">
        <v>361</v>
      </c>
      <c r="B7" s="69"/>
      <c r="C7" s="69"/>
      <c r="D7" s="69"/>
      <c r="E7" s="69"/>
      <c r="F7" s="69"/>
    </row>
    <row r="8" spans="1:7" x14ac:dyDescent="0.25">
      <c r="A8" s="69" t="s">
        <v>315</v>
      </c>
      <c r="B8" s="69"/>
      <c r="C8" s="69"/>
      <c r="D8" s="69"/>
      <c r="E8" s="69"/>
      <c r="F8" s="69"/>
      <c r="G8" t="s">
        <v>339</v>
      </c>
    </row>
    <row r="9" spans="1:7" ht="15.75" x14ac:dyDescent="0.25">
      <c r="A9" s="71" t="s">
        <v>366</v>
      </c>
      <c r="B9" s="71"/>
      <c r="C9" s="71"/>
      <c r="D9" s="71"/>
      <c r="E9" s="71"/>
      <c r="F9" s="71"/>
    </row>
    <row r="10" spans="1:7" ht="15.75" thickBot="1" x14ac:dyDescent="0.3">
      <c r="A10" s="69" t="s">
        <v>5</v>
      </c>
      <c r="B10" s="69"/>
      <c r="C10" s="69"/>
      <c r="D10" s="69"/>
      <c r="E10" s="69"/>
      <c r="F10" s="69"/>
    </row>
    <row r="11" spans="1:7" ht="45.75" thickBot="1" x14ac:dyDescent="0.3">
      <c r="A11" s="1" t="s">
        <v>1</v>
      </c>
      <c r="B11" s="2" t="s">
        <v>2</v>
      </c>
      <c r="C11" s="2" t="s">
        <v>3</v>
      </c>
      <c r="D11" s="3" t="s">
        <v>4</v>
      </c>
      <c r="E11" s="3" t="s">
        <v>364</v>
      </c>
      <c r="F11" s="4" t="s">
        <v>365</v>
      </c>
    </row>
    <row r="12" spans="1:7" x14ac:dyDescent="0.25">
      <c r="A12" s="13"/>
      <c r="B12" s="13"/>
      <c r="C12" s="13"/>
      <c r="D12" s="23"/>
      <c r="E12" s="28"/>
      <c r="F12" s="5"/>
    </row>
    <row r="13" spans="1:7" x14ac:dyDescent="0.25">
      <c r="A13" s="14">
        <v>2.1</v>
      </c>
      <c r="B13" s="14"/>
      <c r="C13" s="19"/>
      <c r="D13" s="34" t="s">
        <v>6</v>
      </c>
      <c r="E13" s="36">
        <f>+E15+E23+E27+E29</f>
        <v>538848511.37</v>
      </c>
      <c r="F13" s="37">
        <f>+F15+F23+F27+F29</f>
        <v>45780950.43</v>
      </c>
      <c r="G13" s="53"/>
    </row>
    <row r="14" spans="1:7" x14ac:dyDescent="0.25">
      <c r="A14" s="15"/>
      <c r="B14" s="15"/>
      <c r="C14" s="16"/>
      <c r="D14" s="16"/>
      <c r="E14" s="29"/>
      <c r="F14" s="6"/>
      <c r="G14" s="53"/>
    </row>
    <row r="15" spans="1:7" x14ac:dyDescent="0.25">
      <c r="A15" s="15"/>
      <c r="B15" s="15" t="s">
        <v>7</v>
      </c>
      <c r="C15" s="16"/>
      <c r="D15" s="41" t="s">
        <v>8</v>
      </c>
      <c r="E15" s="55">
        <f>+E16+E17+E18+E19+E20+E22</f>
        <v>430202926.38000005</v>
      </c>
      <c r="F15" s="56">
        <f>+F16+F17+F18+F19</f>
        <v>37907444.899999999</v>
      </c>
      <c r="G15" s="53"/>
    </row>
    <row r="16" spans="1:7" x14ac:dyDescent="0.25">
      <c r="A16" s="15"/>
      <c r="B16" s="15"/>
      <c r="C16" s="20" t="s">
        <v>9</v>
      </c>
      <c r="D16" s="24" t="s">
        <v>18</v>
      </c>
      <c r="E16" s="31">
        <f>420901068.1-37371444.9-2400000</f>
        <v>381129623.20000005</v>
      </c>
      <c r="F16" s="8">
        <v>37004944.899999999</v>
      </c>
      <c r="G16" s="53"/>
    </row>
    <row r="17" spans="1:7" ht="24" x14ac:dyDescent="0.25">
      <c r="A17" s="15"/>
      <c r="B17" s="15"/>
      <c r="C17" s="20" t="s">
        <v>10</v>
      </c>
      <c r="D17" s="24" t="s">
        <v>11</v>
      </c>
      <c r="E17" s="31">
        <f>1936000-176000</f>
        <v>1760000</v>
      </c>
      <c r="F17" s="8">
        <v>176000</v>
      </c>
      <c r="G17" s="53"/>
    </row>
    <row r="18" spans="1:7" ht="24" x14ac:dyDescent="0.25">
      <c r="A18" s="15"/>
      <c r="B18" s="15"/>
      <c r="C18" s="20" t="s">
        <v>367</v>
      </c>
      <c r="D18" s="24" t="s">
        <v>368</v>
      </c>
      <c r="E18" s="31">
        <v>2917500</v>
      </c>
      <c r="F18" s="8">
        <v>460000</v>
      </c>
      <c r="G18" s="53"/>
    </row>
    <row r="19" spans="1:7" ht="24" x14ac:dyDescent="0.25">
      <c r="A19" s="15"/>
      <c r="B19" s="15"/>
      <c r="C19" s="20" t="s">
        <v>340</v>
      </c>
      <c r="D19" s="24" t="s">
        <v>341</v>
      </c>
      <c r="E19" s="31">
        <f>3600000-216000-517500</f>
        <v>2866500</v>
      </c>
      <c r="F19" s="8">
        <v>266500</v>
      </c>
      <c r="G19" s="53"/>
    </row>
    <row r="20" spans="1:7" x14ac:dyDescent="0.25">
      <c r="A20" s="15"/>
      <c r="B20" s="15"/>
      <c r="C20" s="20" t="s">
        <v>12</v>
      </c>
      <c r="D20" s="24" t="s">
        <v>13</v>
      </c>
      <c r="E20" s="31">
        <v>40000000</v>
      </c>
      <c r="F20" s="8"/>
      <c r="G20" s="53"/>
    </row>
    <row r="21" spans="1:7" x14ac:dyDescent="0.25">
      <c r="A21" s="15"/>
      <c r="B21" s="15"/>
      <c r="C21" s="20" t="s">
        <v>14</v>
      </c>
      <c r="D21" s="24" t="s">
        <v>15</v>
      </c>
      <c r="E21" s="31"/>
      <c r="F21" s="8"/>
      <c r="G21" s="53"/>
    </row>
    <row r="22" spans="1:7" x14ac:dyDescent="0.25">
      <c r="A22" s="15"/>
      <c r="B22" s="15"/>
      <c r="C22" s="20" t="s">
        <v>16</v>
      </c>
      <c r="D22" s="24" t="s">
        <v>17</v>
      </c>
      <c r="E22" s="31">
        <f>1764651.59-235348.41</f>
        <v>1529303.1800000002</v>
      </c>
      <c r="F22" s="8"/>
      <c r="G22" s="53"/>
    </row>
    <row r="23" spans="1:7" x14ac:dyDescent="0.25">
      <c r="A23" s="15"/>
      <c r="B23" s="15" t="s">
        <v>23</v>
      </c>
      <c r="C23" s="16"/>
      <c r="D23" s="41" t="s">
        <v>24</v>
      </c>
      <c r="E23" s="55">
        <f>+E25+E26</f>
        <v>35600000</v>
      </c>
      <c r="F23" s="56">
        <f>+F25+F26</f>
        <v>1860000</v>
      </c>
      <c r="G23" s="53"/>
    </row>
    <row r="24" spans="1:7" x14ac:dyDescent="0.25">
      <c r="A24" s="15"/>
      <c r="B24" s="15"/>
      <c r="C24" s="20" t="s">
        <v>333</v>
      </c>
      <c r="D24" s="20" t="s">
        <v>334</v>
      </c>
      <c r="E24" s="31"/>
      <c r="F24" s="54"/>
      <c r="G24" s="53"/>
    </row>
    <row r="25" spans="1:7" x14ac:dyDescent="0.25">
      <c r="A25" s="15"/>
      <c r="B25" s="15"/>
      <c r="C25" s="20" t="s">
        <v>19</v>
      </c>
      <c r="D25" s="20" t="s">
        <v>20</v>
      </c>
      <c r="E25" s="31">
        <v>18600000</v>
      </c>
      <c r="F25" s="54">
        <v>1860000</v>
      </c>
    </row>
    <row r="26" spans="1:7" x14ac:dyDescent="0.25">
      <c r="A26" s="15"/>
      <c r="B26" s="15"/>
      <c r="C26" s="20" t="s">
        <v>21</v>
      </c>
      <c r="D26" s="24" t="s">
        <v>22</v>
      </c>
      <c r="E26" s="31">
        <v>17000000</v>
      </c>
      <c r="F26" s="54"/>
    </row>
    <row r="27" spans="1:7" x14ac:dyDescent="0.25">
      <c r="A27" s="15"/>
      <c r="B27" s="15" t="s">
        <v>27</v>
      </c>
      <c r="C27" s="16"/>
      <c r="D27" s="41" t="s">
        <v>28</v>
      </c>
      <c r="E27" s="55">
        <f>+E28</f>
        <v>5750600</v>
      </c>
      <c r="F27" s="56">
        <f>+F28</f>
        <v>336350</v>
      </c>
    </row>
    <row r="28" spans="1:7" x14ac:dyDescent="0.25">
      <c r="A28" s="15"/>
      <c r="B28" s="15"/>
      <c r="C28" s="20" t="s">
        <v>25</v>
      </c>
      <c r="D28" s="24" t="s">
        <v>26</v>
      </c>
      <c r="E28" s="31">
        <v>5750600</v>
      </c>
      <c r="F28" s="54">
        <v>336350</v>
      </c>
    </row>
    <row r="29" spans="1:7" x14ac:dyDescent="0.25">
      <c r="A29" s="15"/>
      <c r="B29" s="15" t="s">
        <v>35</v>
      </c>
      <c r="C29" s="16"/>
      <c r="D29" s="41" t="s">
        <v>36</v>
      </c>
      <c r="E29" s="55">
        <f>+E30+E31+E32</f>
        <v>67294984.989999995</v>
      </c>
      <c r="F29" s="56">
        <f>+F30+F31+F32</f>
        <v>5677155.5299999993</v>
      </c>
    </row>
    <row r="30" spans="1:7" x14ac:dyDescent="0.25">
      <c r="A30" s="15"/>
      <c r="B30" s="15"/>
      <c r="C30" s="20" t="s">
        <v>29</v>
      </c>
      <c r="D30" s="24" t="s">
        <v>30</v>
      </c>
      <c r="E30" s="31">
        <v>34478358.450000003</v>
      </c>
      <c r="F30" s="54">
        <v>2625167.7999999998</v>
      </c>
    </row>
    <row r="31" spans="1:7" x14ac:dyDescent="0.25">
      <c r="A31" s="15"/>
      <c r="B31" s="15"/>
      <c r="C31" s="20" t="s">
        <v>31</v>
      </c>
      <c r="D31" s="24" t="s">
        <v>32</v>
      </c>
      <c r="E31" s="31">
        <f>31046379.99-2676697.51</f>
        <v>28369682.479999997</v>
      </c>
      <c r="F31" s="54">
        <v>2686921.51</v>
      </c>
    </row>
    <row r="32" spans="1:7" ht="24" x14ac:dyDescent="0.25">
      <c r="A32" s="15"/>
      <c r="B32" s="15"/>
      <c r="C32" s="20" t="s">
        <v>33</v>
      </c>
      <c r="D32" s="24" t="s">
        <v>34</v>
      </c>
      <c r="E32" s="29">
        <f>4811322.78-364378.72</f>
        <v>4446944.0600000005</v>
      </c>
      <c r="F32" s="8">
        <v>365066.22</v>
      </c>
    </row>
    <row r="33" spans="1:6" ht="15.75" x14ac:dyDescent="0.3">
      <c r="A33" s="14">
        <v>2.2000000000000002</v>
      </c>
      <c r="B33" s="14"/>
      <c r="C33" s="19"/>
      <c r="D33" s="25" t="s">
        <v>38</v>
      </c>
      <c r="E33" s="36">
        <f>+E34+E40+E43+E46+E50+E54+E58+E61</f>
        <v>81557517.849999994</v>
      </c>
      <c r="F33" s="37">
        <f>+F34+F40+F43+F46+F50+F54+F58+F61</f>
        <v>2743805.2</v>
      </c>
    </row>
    <row r="34" spans="1:6" x14ac:dyDescent="0.25">
      <c r="A34" s="15"/>
      <c r="B34" s="15" t="s">
        <v>37</v>
      </c>
      <c r="C34" s="16"/>
      <c r="D34" s="41" t="s">
        <v>39</v>
      </c>
      <c r="E34" s="55">
        <f>+E35+E36+E37+E38+E39</f>
        <v>22011888.280000001</v>
      </c>
      <c r="F34" s="56">
        <f>+F35+F36+F37+F38+F39</f>
        <v>1832325.23</v>
      </c>
    </row>
    <row r="35" spans="1:6" x14ac:dyDescent="0.25">
      <c r="A35" s="15"/>
      <c r="B35" s="15"/>
      <c r="C35" s="20" t="s">
        <v>40</v>
      </c>
      <c r="D35" s="24" t="s">
        <v>41</v>
      </c>
      <c r="E35" s="31">
        <f>10543622.32-1055413.92</f>
        <v>9488208.4000000004</v>
      </c>
      <c r="F35" s="54">
        <v>862725.92</v>
      </c>
    </row>
    <row r="36" spans="1:6" ht="24" x14ac:dyDescent="0.25">
      <c r="A36" s="15"/>
      <c r="B36" s="15"/>
      <c r="C36" s="20" t="s">
        <v>42</v>
      </c>
      <c r="D36" s="24" t="s">
        <v>43</v>
      </c>
      <c r="E36" s="31">
        <f>1056333.54-23954.14</f>
        <v>1032379.4</v>
      </c>
      <c r="F36" s="54">
        <v>24341.22</v>
      </c>
    </row>
    <row r="37" spans="1:6" x14ac:dyDescent="0.25">
      <c r="A37" s="15"/>
      <c r="B37" s="15"/>
      <c r="C37" s="20" t="s">
        <v>44</v>
      </c>
      <c r="D37" s="24" t="s">
        <v>45</v>
      </c>
      <c r="E37" s="31">
        <f>12186094.64-999552.16</f>
        <v>11186542.48</v>
      </c>
      <c r="F37" s="54">
        <v>918781.09</v>
      </c>
    </row>
    <row r="38" spans="1:6" x14ac:dyDescent="0.25">
      <c r="A38" s="15"/>
      <c r="B38" s="15"/>
      <c r="C38" s="20" t="s">
        <v>46</v>
      </c>
      <c r="D38" s="24" t="s">
        <v>47</v>
      </c>
      <c r="E38" s="31">
        <f>222898-17102</f>
        <v>205796</v>
      </c>
      <c r="F38" s="54">
        <v>17102</v>
      </c>
    </row>
    <row r="39" spans="1:6" x14ac:dyDescent="0.25">
      <c r="A39" s="15"/>
      <c r="B39" s="15"/>
      <c r="C39" s="20" t="s">
        <v>48</v>
      </c>
      <c r="D39" s="24" t="s">
        <v>49</v>
      </c>
      <c r="E39" s="31">
        <f>107338-8376</f>
        <v>98962</v>
      </c>
      <c r="F39" s="54">
        <v>9375</v>
      </c>
    </row>
    <row r="40" spans="1:6" x14ac:dyDescent="0.25">
      <c r="A40" s="15"/>
      <c r="B40" s="15" t="s">
        <v>54</v>
      </c>
      <c r="C40" s="16"/>
      <c r="D40" s="41" t="s">
        <v>183</v>
      </c>
      <c r="E40" s="55">
        <f>+E41+E42</f>
        <v>6301700</v>
      </c>
      <c r="F40" s="56">
        <f>+F42+F41</f>
        <v>54975.25</v>
      </c>
    </row>
    <row r="41" spans="1:6" x14ac:dyDescent="0.25">
      <c r="A41" s="15"/>
      <c r="B41" s="15"/>
      <c r="C41" s="20" t="s">
        <v>50</v>
      </c>
      <c r="D41" s="24" t="s">
        <v>51</v>
      </c>
      <c r="E41" s="31">
        <v>4175000</v>
      </c>
      <c r="F41" s="54">
        <v>54975.25</v>
      </c>
    </row>
    <row r="42" spans="1:6" x14ac:dyDescent="0.25">
      <c r="A42" s="15"/>
      <c r="B42" s="15"/>
      <c r="C42" s="20" t="s">
        <v>52</v>
      </c>
      <c r="D42" s="24" t="s">
        <v>53</v>
      </c>
      <c r="E42" s="31">
        <v>2126700</v>
      </c>
      <c r="F42" s="54"/>
    </row>
    <row r="43" spans="1:6" x14ac:dyDescent="0.25">
      <c r="A43" s="15"/>
      <c r="B43" s="15" t="s">
        <v>59</v>
      </c>
      <c r="C43" s="16"/>
      <c r="D43" s="41" t="s">
        <v>184</v>
      </c>
      <c r="E43" s="55">
        <f>+E44+E45</f>
        <v>4669734</v>
      </c>
      <c r="F43" s="56">
        <f>+F45+F44</f>
        <v>241850</v>
      </c>
    </row>
    <row r="44" spans="1:6" x14ac:dyDescent="0.25">
      <c r="A44" s="15"/>
      <c r="B44" s="15"/>
      <c r="C44" s="20" t="s">
        <v>55</v>
      </c>
      <c r="D44" s="24" t="s">
        <v>56</v>
      </c>
      <c r="E44" s="29">
        <v>3455000</v>
      </c>
      <c r="F44" s="8">
        <v>241850</v>
      </c>
    </row>
    <row r="45" spans="1:6" x14ac:dyDescent="0.25">
      <c r="A45" s="15"/>
      <c r="B45" s="15"/>
      <c r="C45" s="20" t="s">
        <v>57</v>
      </c>
      <c r="D45" s="24" t="s">
        <v>58</v>
      </c>
      <c r="E45" s="29">
        <v>1214734</v>
      </c>
      <c r="F45" s="8"/>
    </row>
    <row r="46" spans="1:6" x14ac:dyDescent="0.25">
      <c r="A46" s="15"/>
      <c r="B46" s="15" t="s">
        <v>60</v>
      </c>
      <c r="C46" s="16"/>
      <c r="D46" s="41" t="s">
        <v>185</v>
      </c>
      <c r="E46" s="55">
        <f>+E47+E48+E49</f>
        <v>847100</v>
      </c>
      <c r="F46" s="56">
        <f>+F48+F47</f>
        <v>0</v>
      </c>
    </row>
    <row r="47" spans="1:6" x14ac:dyDescent="0.25">
      <c r="A47" s="15"/>
      <c r="B47" s="15"/>
      <c r="C47" s="20" t="s">
        <v>61</v>
      </c>
      <c r="D47" s="24" t="s">
        <v>62</v>
      </c>
      <c r="E47" s="31">
        <v>619100</v>
      </c>
      <c r="F47" s="54"/>
    </row>
    <row r="48" spans="1:6" x14ac:dyDescent="0.25">
      <c r="A48" s="15"/>
      <c r="B48" s="15"/>
      <c r="C48" s="20" t="s">
        <v>63</v>
      </c>
      <c r="D48" s="24" t="s">
        <v>64</v>
      </c>
      <c r="E48" s="31">
        <v>217000</v>
      </c>
      <c r="F48" s="57"/>
    </row>
    <row r="49" spans="1:7" x14ac:dyDescent="0.25">
      <c r="A49" s="15"/>
      <c r="B49" s="15"/>
      <c r="C49" s="20" t="s">
        <v>206</v>
      </c>
      <c r="D49" s="24" t="s">
        <v>342</v>
      </c>
      <c r="E49" s="31">
        <v>11000</v>
      </c>
      <c r="F49" s="57"/>
    </row>
    <row r="50" spans="1:7" x14ac:dyDescent="0.25">
      <c r="A50" s="15"/>
      <c r="B50" s="15" t="s">
        <v>65</v>
      </c>
      <c r="C50" s="16"/>
      <c r="D50" s="41" t="s">
        <v>186</v>
      </c>
      <c r="E50" s="55">
        <f>+E53+E52+E51</f>
        <v>10868408.960000001</v>
      </c>
      <c r="F50" s="56">
        <f>+F53+F52+F51</f>
        <v>565795.52</v>
      </c>
    </row>
    <row r="51" spans="1:7" ht="24" x14ac:dyDescent="0.25">
      <c r="A51" s="15"/>
      <c r="B51" s="15"/>
      <c r="C51" s="20" t="s">
        <v>66</v>
      </c>
      <c r="D51" s="24" t="s">
        <v>67</v>
      </c>
      <c r="E51" s="31">
        <f>11463704.48-595295.52</f>
        <v>10868408.960000001</v>
      </c>
      <c r="F51" s="54">
        <v>565795.52</v>
      </c>
    </row>
    <row r="52" spans="1:7" ht="24" x14ac:dyDescent="0.25">
      <c r="A52" s="15"/>
      <c r="B52" s="15"/>
      <c r="C52" s="20" t="s">
        <v>68</v>
      </c>
      <c r="D52" s="24" t="s">
        <v>69</v>
      </c>
      <c r="E52" s="31"/>
      <c r="F52" s="57"/>
    </row>
    <row r="53" spans="1:7" x14ac:dyDescent="0.25">
      <c r="A53" s="15"/>
      <c r="B53" s="15"/>
      <c r="C53" s="20" t="s">
        <v>70</v>
      </c>
      <c r="D53" s="24" t="s">
        <v>71</v>
      </c>
      <c r="E53" s="31"/>
      <c r="F53" s="57"/>
    </row>
    <row r="54" spans="1:7" x14ac:dyDescent="0.25">
      <c r="A54" s="15"/>
      <c r="B54" s="15" t="s">
        <v>78</v>
      </c>
      <c r="C54" s="16"/>
      <c r="D54" s="41" t="s">
        <v>187</v>
      </c>
      <c r="E54" s="55">
        <f>+E55+E56+E57</f>
        <v>9606643.6099999994</v>
      </c>
      <c r="F54" s="56">
        <f>+F57+F56+F55</f>
        <v>48859.199999999997</v>
      </c>
    </row>
    <row r="55" spans="1:7" x14ac:dyDescent="0.25">
      <c r="A55" s="15"/>
      <c r="B55" s="15"/>
      <c r="C55" s="20" t="s">
        <v>72</v>
      </c>
      <c r="D55" s="20" t="s">
        <v>73</v>
      </c>
      <c r="E55" s="31">
        <f>1822070-754919.39</f>
        <v>1067150.6099999999</v>
      </c>
      <c r="F55" s="54"/>
    </row>
    <row r="56" spans="1:7" x14ac:dyDescent="0.25">
      <c r="A56" s="15"/>
      <c r="B56" s="15"/>
      <c r="C56" s="20" t="s">
        <v>74</v>
      </c>
      <c r="D56" s="24" t="s">
        <v>75</v>
      </c>
      <c r="E56" s="29">
        <f>5500000-28100</f>
        <v>5471900</v>
      </c>
      <c r="F56" s="8">
        <v>48859.199999999997</v>
      </c>
    </row>
    <row r="57" spans="1:7" x14ac:dyDescent="0.25">
      <c r="A57" s="15"/>
      <c r="B57" s="15"/>
      <c r="C57" s="20" t="s">
        <v>76</v>
      </c>
      <c r="D57" s="24" t="s">
        <v>77</v>
      </c>
      <c r="E57" s="29">
        <f>3294200-226607</f>
        <v>3067593</v>
      </c>
      <c r="F57" s="8"/>
    </row>
    <row r="58" spans="1:7" x14ac:dyDescent="0.25">
      <c r="A58" s="15"/>
      <c r="B58" s="15" t="s">
        <v>83</v>
      </c>
      <c r="C58" s="16"/>
      <c r="D58" s="41" t="s">
        <v>188</v>
      </c>
      <c r="E58" s="55">
        <f>+E59+E60</f>
        <v>8366855</v>
      </c>
      <c r="F58" s="56">
        <f>+F60+F59</f>
        <v>0</v>
      </c>
      <c r="G58" s="58"/>
    </row>
    <row r="59" spans="1:7" ht="24" x14ac:dyDescent="0.25">
      <c r="A59" s="15"/>
      <c r="B59" s="15"/>
      <c r="C59" s="20" t="s">
        <v>79</v>
      </c>
      <c r="D59" s="24" t="s">
        <v>80</v>
      </c>
      <c r="E59" s="31">
        <v>2366854</v>
      </c>
      <c r="F59" s="57"/>
      <c r="G59" s="58"/>
    </row>
    <row r="60" spans="1:7" ht="24" x14ac:dyDescent="0.25">
      <c r="A60" s="15"/>
      <c r="B60" s="15"/>
      <c r="C60" s="20" t="s">
        <v>81</v>
      </c>
      <c r="D60" s="24" t="s">
        <v>82</v>
      </c>
      <c r="E60" s="31">
        <v>6000001</v>
      </c>
      <c r="F60" s="54"/>
      <c r="G60" s="58"/>
    </row>
    <row r="61" spans="1:7" x14ac:dyDescent="0.25">
      <c r="A61" s="15"/>
      <c r="B61" s="15" t="s">
        <v>94</v>
      </c>
      <c r="C61" s="16"/>
      <c r="D61" s="41" t="s">
        <v>38</v>
      </c>
      <c r="E61" s="55">
        <f>+E63+E67</f>
        <v>18885188</v>
      </c>
      <c r="F61" s="56">
        <f>+F66+F65+F64+F63+F62</f>
        <v>0</v>
      </c>
      <c r="G61" s="58"/>
    </row>
    <row r="62" spans="1:7" x14ac:dyDescent="0.25">
      <c r="A62" s="15"/>
      <c r="B62" s="15"/>
      <c r="C62" s="20" t="s">
        <v>84</v>
      </c>
      <c r="D62" s="24" t="s">
        <v>85</v>
      </c>
      <c r="E62" s="31"/>
      <c r="F62" s="57"/>
      <c r="G62" s="58"/>
    </row>
    <row r="63" spans="1:7" x14ac:dyDescent="0.25">
      <c r="A63" s="15"/>
      <c r="B63" s="15"/>
      <c r="C63" s="20" t="s">
        <v>86</v>
      </c>
      <c r="D63" s="24" t="s">
        <v>87</v>
      </c>
      <c r="E63" s="31">
        <v>100000</v>
      </c>
      <c r="F63" s="51"/>
      <c r="G63" s="58"/>
    </row>
    <row r="64" spans="1:7" x14ac:dyDescent="0.25">
      <c r="A64" s="15"/>
      <c r="B64" s="15"/>
      <c r="C64" s="20" t="s">
        <v>88</v>
      </c>
      <c r="D64" s="24" t="s">
        <v>89</v>
      </c>
      <c r="E64" s="29"/>
      <c r="F64" s="8"/>
    </row>
    <row r="65" spans="1:6" x14ac:dyDescent="0.25">
      <c r="A65" s="15"/>
      <c r="B65" s="15"/>
      <c r="C65" s="20" t="s">
        <v>90</v>
      </c>
      <c r="D65" s="24" t="s">
        <v>91</v>
      </c>
      <c r="E65" s="29"/>
      <c r="F65" s="8"/>
    </row>
    <row r="66" spans="1:6" x14ac:dyDescent="0.25">
      <c r="A66" s="15"/>
      <c r="B66" s="15"/>
      <c r="C66" s="20" t="s">
        <v>92</v>
      </c>
      <c r="D66" s="24" t="s">
        <v>93</v>
      </c>
      <c r="E66" s="29"/>
      <c r="F66" s="8"/>
    </row>
    <row r="67" spans="1:6" x14ac:dyDescent="0.25">
      <c r="A67" s="15"/>
      <c r="B67" s="15"/>
      <c r="C67" s="20" t="s">
        <v>343</v>
      </c>
      <c r="D67" s="24" t="s">
        <v>344</v>
      </c>
      <c r="E67" s="29">
        <v>18785188</v>
      </c>
      <c r="F67" s="8"/>
    </row>
    <row r="68" spans="1:6" x14ac:dyDescent="0.25">
      <c r="A68" s="14">
        <v>2.2999999999999998</v>
      </c>
      <c r="B68" s="14"/>
      <c r="C68" s="19"/>
      <c r="D68" s="34" t="s">
        <v>310</v>
      </c>
      <c r="E68" s="36">
        <f>+E69+E71+E76+E80+E84+E92</f>
        <v>77157910</v>
      </c>
      <c r="F68" s="36">
        <f>+F92+F84+F80+F76+F71+F69</f>
        <v>2800000</v>
      </c>
    </row>
    <row r="69" spans="1:6" x14ac:dyDescent="0.25">
      <c r="A69" s="15"/>
      <c r="B69" s="15" t="s">
        <v>97</v>
      </c>
      <c r="C69" s="16"/>
      <c r="D69" s="41" t="s">
        <v>189</v>
      </c>
      <c r="E69" s="55">
        <f>+E70</f>
        <v>16335190</v>
      </c>
      <c r="F69" s="56">
        <f>+F70</f>
        <v>0</v>
      </c>
    </row>
    <row r="70" spans="1:6" x14ac:dyDescent="0.25">
      <c r="A70" s="15"/>
      <c r="B70" s="15"/>
      <c r="C70" s="20" t="s">
        <v>95</v>
      </c>
      <c r="D70" s="24" t="s">
        <v>96</v>
      </c>
      <c r="E70" s="31">
        <v>16335190</v>
      </c>
      <c r="F70" s="54"/>
    </row>
    <row r="71" spans="1:6" x14ac:dyDescent="0.25">
      <c r="A71" s="15"/>
      <c r="B71" s="15" t="s">
        <v>107</v>
      </c>
      <c r="C71" s="16"/>
      <c r="D71" s="41" t="s">
        <v>190</v>
      </c>
      <c r="E71" s="55">
        <f>+E72+E73</f>
        <v>329483</v>
      </c>
      <c r="F71" s="56">
        <f>+F75+F74+F73+F72</f>
        <v>0</v>
      </c>
    </row>
    <row r="72" spans="1:6" x14ac:dyDescent="0.25">
      <c r="A72" s="15"/>
      <c r="B72" s="15"/>
      <c r="C72" s="20" t="s">
        <v>99</v>
      </c>
      <c r="D72" s="24" t="s">
        <v>100</v>
      </c>
      <c r="E72" s="31">
        <v>220000</v>
      </c>
      <c r="F72" s="51"/>
    </row>
    <row r="73" spans="1:6" x14ac:dyDescent="0.25">
      <c r="A73" s="15"/>
      <c r="B73" s="15"/>
      <c r="C73" s="20" t="s">
        <v>101</v>
      </c>
      <c r="D73" s="24" t="s">
        <v>102</v>
      </c>
      <c r="E73" s="31">
        <v>109483</v>
      </c>
      <c r="F73" s="51"/>
    </row>
    <row r="74" spans="1:6" x14ac:dyDescent="0.25">
      <c r="A74" s="15"/>
      <c r="B74" s="15"/>
      <c r="C74" s="20" t="s">
        <v>103</v>
      </c>
      <c r="D74" s="24" t="s">
        <v>104</v>
      </c>
      <c r="E74" s="31"/>
      <c r="F74" s="51"/>
    </row>
    <row r="75" spans="1:6" x14ac:dyDescent="0.25">
      <c r="A75" s="15"/>
      <c r="B75" s="15"/>
      <c r="C75" s="20" t="s">
        <v>105</v>
      </c>
      <c r="D75" s="24" t="s">
        <v>106</v>
      </c>
      <c r="E75" s="31"/>
      <c r="F75" s="51"/>
    </row>
    <row r="76" spans="1:6" x14ac:dyDescent="0.25">
      <c r="A76" s="15"/>
      <c r="B76" s="15" t="s">
        <v>114</v>
      </c>
      <c r="C76" s="16"/>
      <c r="D76" s="41" t="s">
        <v>191</v>
      </c>
      <c r="E76" s="55">
        <f>+E77+E79</f>
        <v>593028</v>
      </c>
      <c r="F76" s="56">
        <f>+F79+F78+F77</f>
        <v>0</v>
      </c>
    </row>
    <row r="77" spans="1:6" x14ac:dyDescent="0.25">
      <c r="A77" s="15"/>
      <c r="B77" s="15"/>
      <c r="C77" s="20" t="s">
        <v>108</v>
      </c>
      <c r="D77" s="24" t="s">
        <v>109</v>
      </c>
      <c r="E77" s="31">
        <v>343028</v>
      </c>
      <c r="F77" s="51"/>
    </row>
    <row r="78" spans="1:6" x14ac:dyDescent="0.25">
      <c r="A78" s="15"/>
      <c r="B78" s="15"/>
      <c r="C78" s="20" t="s">
        <v>110</v>
      </c>
      <c r="D78" s="24" t="s">
        <v>111</v>
      </c>
      <c r="E78" s="31"/>
      <c r="F78" s="9"/>
    </row>
    <row r="79" spans="1:6" x14ac:dyDescent="0.25">
      <c r="A79" s="15"/>
      <c r="B79" s="15"/>
      <c r="C79" s="20" t="s">
        <v>112</v>
      </c>
      <c r="D79" s="24" t="s">
        <v>113</v>
      </c>
      <c r="E79" s="31">
        <v>250000</v>
      </c>
      <c r="F79" s="9"/>
    </row>
    <row r="80" spans="1:6" ht="25.5" x14ac:dyDescent="0.25">
      <c r="A80" s="15"/>
      <c r="B80" s="15" t="s">
        <v>121</v>
      </c>
      <c r="C80" s="16"/>
      <c r="D80" s="41" t="s">
        <v>192</v>
      </c>
      <c r="E80" s="55">
        <f>+E83+E82+E81</f>
        <v>70000</v>
      </c>
      <c r="F80" s="56">
        <f>+F83+F82+F81</f>
        <v>0</v>
      </c>
    </row>
    <row r="81" spans="1:6" x14ac:dyDescent="0.25">
      <c r="A81" s="15"/>
      <c r="B81" s="15"/>
      <c r="C81" s="20" t="s">
        <v>115</v>
      </c>
      <c r="D81" s="24" t="s">
        <v>116</v>
      </c>
      <c r="E81" s="31"/>
      <c r="F81" s="51"/>
    </row>
    <row r="82" spans="1:6" x14ac:dyDescent="0.25">
      <c r="A82" s="15"/>
      <c r="B82" s="15"/>
      <c r="C82" s="20" t="s">
        <v>117</v>
      </c>
      <c r="D82" s="24" t="s">
        <v>118</v>
      </c>
      <c r="E82" s="31">
        <v>70000</v>
      </c>
      <c r="F82" s="51"/>
    </row>
    <row r="83" spans="1:6" x14ac:dyDescent="0.25">
      <c r="A83" s="15"/>
      <c r="B83" s="15"/>
      <c r="C83" s="20" t="s">
        <v>119</v>
      </c>
      <c r="D83" s="24" t="s">
        <v>120</v>
      </c>
      <c r="E83" s="31"/>
      <c r="F83" s="51"/>
    </row>
    <row r="84" spans="1:6" x14ac:dyDescent="0.25">
      <c r="A84" s="15"/>
      <c r="B84" s="15" t="s">
        <v>128</v>
      </c>
      <c r="C84" s="16"/>
      <c r="D84" s="41" t="s">
        <v>193</v>
      </c>
      <c r="E84" s="55">
        <f>+E85+E86+E88+E90+E91</f>
        <v>39570210</v>
      </c>
      <c r="F84" s="56">
        <f>+F89+F86+F85+F87</f>
        <v>2800000</v>
      </c>
    </row>
    <row r="85" spans="1:6" x14ac:dyDescent="0.25">
      <c r="A85" s="15"/>
      <c r="B85" s="15"/>
      <c r="C85" s="20" t="s">
        <v>122</v>
      </c>
      <c r="D85" s="24" t="s">
        <v>123</v>
      </c>
      <c r="E85" s="31">
        <f>40000000-2600000</f>
        <v>37400000</v>
      </c>
      <c r="F85" s="54">
        <v>2800000</v>
      </c>
    </row>
    <row r="86" spans="1:6" x14ac:dyDescent="0.25">
      <c r="A86" s="15"/>
      <c r="B86" s="15"/>
      <c r="C86" s="20" t="s">
        <v>124</v>
      </c>
      <c r="D86" s="24" t="s">
        <v>125</v>
      </c>
      <c r="E86" s="31">
        <v>2000000</v>
      </c>
      <c r="F86" s="54"/>
    </row>
    <row r="87" spans="1:6" x14ac:dyDescent="0.25">
      <c r="A87" s="15"/>
      <c r="B87" s="15"/>
      <c r="C87" s="20" t="s">
        <v>323</v>
      </c>
      <c r="D87" s="24" t="s">
        <v>324</v>
      </c>
      <c r="E87" s="31"/>
      <c r="F87" s="54"/>
    </row>
    <row r="88" spans="1:6" x14ac:dyDescent="0.25">
      <c r="A88" s="15"/>
      <c r="B88" s="15"/>
      <c r="C88" s="20" t="s">
        <v>262</v>
      </c>
      <c r="D88" s="24" t="s">
        <v>263</v>
      </c>
      <c r="E88" s="31">
        <v>143</v>
      </c>
      <c r="F88" s="54"/>
    </row>
    <row r="89" spans="1:6" ht="24" x14ac:dyDescent="0.25">
      <c r="A89" s="15"/>
      <c r="B89" s="15"/>
      <c r="C89" s="20" t="s">
        <v>126</v>
      </c>
      <c r="D89" s="24" t="s">
        <v>127</v>
      </c>
      <c r="E89" s="31"/>
      <c r="F89" s="51"/>
    </row>
    <row r="90" spans="1:6" ht="24" x14ac:dyDescent="0.25">
      <c r="A90" s="15"/>
      <c r="B90" s="15"/>
      <c r="C90" s="20" t="s">
        <v>264</v>
      </c>
      <c r="D90" s="24" t="s">
        <v>345</v>
      </c>
      <c r="E90" s="31">
        <v>130067</v>
      </c>
      <c r="F90" s="51"/>
    </row>
    <row r="91" spans="1:6" x14ac:dyDescent="0.25">
      <c r="A91" s="15"/>
      <c r="B91" s="15"/>
      <c r="C91" s="20" t="s">
        <v>266</v>
      </c>
      <c r="D91" s="24" t="s">
        <v>346</v>
      </c>
      <c r="E91" s="31">
        <v>40000</v>
      </c>
      <c r="F91" s="51"/>
    </row>
    <row r="92" spans="1:6" x14ac:dyDescent="0.25">
      <c r="A92" s="15"/>
      <c r="B92" s="15" t="s">
        <v>141</v>
      </c>
      <c r="C92" s="16"/>
      <c r="D92" s="41" t="s">
        <v>194</v>
      </c>
      <c r="E92" s="55">
        <f>+E98+E97+E96+E95+E94+E93</f>
        <v>20259999</v>
      </c>
      <c r="F92" s="56">
        <f>+F98+F97+F96+F95+F94+F93</f>
        <v>0</v>
      </c>
    </row>
    <row r="93" spans="1:6" x14ac:dyDescent="0.25">
      <c r="A93" s="15"/>
      <c r="B93" s="15"/>
      <c r="C93" s="20" t="s">
        <v>129</v>
      </c>
      <c r="D93" s="24" t="s">
        <v>130</v>
      </c>
      <c r="E93" s="29"/>
      <c r="F93" s="9"/>
    </row>
    <row r="94" spans="1:6" ht="24" x14ac:dyDescent="0.25">
      <c r="A94" s="15"/>
      <c r="B94" s="15"/>
      <c r="C94" s="20" t="s">
        <v>131</v>
      </c>
      <c r="D94" s="24" t="s">
        <v>132</v>
      </c>
      <c r="E94" s="29">
        <v>260000</v>
      </c>
      <c r="F94" s="9"/>
    </row>
    <row r="95" spans="1:6" x14ac:dyDescent="0.25">
      <c r="A95" s="15"/>
      <c r="B95" s="15"/>
      <c r="C95" s="20" t="s">
        <v>133</v>
      </c>
      <c r="D95" s="24" t="s">
        <v>134</v>
      </c>
      <c r="E95" s="29"/>
      <c r="F95" s="9"/>
    </row>
    <row r="96" spans="1:6" x14ac:dyDescent="0.25">
      <c r="A96" s="15"/>
      <c r="B96" s="15"/>
      <c r="C96" s="20" t="s">
        <v>135</v>
      </c>
      <c r="D96" s="24" t="s">
        <v>136</v>
      </c>
      <c r="E96" s="29"/>
      <c r="F96" s="9"/>
    </row>
    <row r="97" spans="1:6" x14ac:dyDescent="0.25">
      <c r="A97" s="15"/>
      <c r="B97" s="15"/>
      <c r="C97" s="20" t="s">
        <v>137</v>
      </c>
      <c r="D97" s="24" t="s">
        <v>138</v>
      </c>
      <c r="E97" s="29"/>
      <c r="F97" s="9"/>
    </row>
    <row r="98" spans="1:6" x14ac:dyDescent="0.25">
      <c r="A98" s="15"/>
      <c r="B98" s="15"/>
      <c r="C98" s="20" t="s">
        <v>139</v>
      </c>
      <c r="D98" s="24" t="s">
        <v>140</v>
      </c>
      <c r="E98" s="29">
        <v>19999999</v>
      </c>
      <c r="F98" s="29"/>
    </row>
    <row r="99" spans="1:6" x14ac:dyDescent="0.25">
      <c r="A99" s="14">
        <v>2.4</v>
      </c>
      <c r="B99" s="14"/>
      <c r="C99" s="19"/>
      <c r="D99" s="34" t="s">
        <v>311</v>
      </c>
      <c r="E99" s="36">
        <f>+E100+E102+E104+E106+E108+E111+E114</f>
        <v>1187756814</v>
      </c>
      <c r="F99" s="36">
        <f>+F100+F102+F104+F106+F108+F111+F114</f>
        <v>119062383</v>
      </c>
    </row>
    <row r="100" spans="1:6" x14ac:dyDescent="0.25">
      <c r="A100" s="15"/>
      <c r="B100" s="15" t="s">
        <v>142</v>
      </c>
      <c r="C100" s="16"/>
      <c r="D100" s="41" t="s">
        <v>195</v>
      </c>
      <c r="E100" s="55">
        <f>+E101</f>
        <v>161880000</v>
      </c>
      <c r="F100" s="56">
        <f>+F101</f>
        <v>12455000</v>
      </c>
    </row>
    <row r="101" spans="1:6" x14ac:dyDescent="0.25">
      <c r="A101" s="15"/>
      <c r="B101" s="15"/>
      <c r="C101" s="20" t="s">
        <v>144</v>
      </c>
      <c r="D101" s="24" t="s">
        <v>143</v>
      </c>
      <c r="E101" s="31">
        <f>174485000-12605000</f>
        <v>161880000</v>
      </c>
      <c r="F101" s="54">
        <v>12455000</v>
      </c>
    </row>
    <row r="102" spans="1:6" x14ac:dyDescent="0.25">
      <c r="A102" s="15"/>
      <c r="B102" s="15" t="s">
        <v>145</v>
      </c>
      <c r="C102" s="16"/>
      <c r="D102" s="41" t="s">
        <v>196</v>
      </c>
      <c r="E102" s="55">
        <f>+E103</f>
        <v>970000</v>
      </c>
      <c r="F102" s="56">
        <f>+F103</f>
        <v>30000</v>
      </c>
    </row>
    <row r="103" spans="1:6" ht="24" x14ac:dyDescent="0.25">
      <c r="A103" s="15"/>
      <c r="B103" s="15"/>
      <c r="C103" s="20" t="s">
        <v>146</v>
      </c>
      <c r="D103" s="24" t="s">
        <v>147</v>
      </c>
      <c r="E103" s="31">
        <f>1000000-30000</f>
        <v>970000</v>
      </c>
      <c r="F103" s="54">
        <v>30000</v>
      </c>
    </row>
    <row r="104" spans="1:6" x14ac:dyDescent="0.25">
      <c r="A104" s="15"/>
      <c r="B104" s="15" t="s">
        <v>150</v>
      </c>
      <c r="C104" s="16"/>
      <c r="D104" s="41" t="s">
        <v>197</v>
      </c>
      <c r="E104" s="55">
        <f>+E105</f>
        <v>4522166</v>
      </c>
      <c r="F104" s="56">
        <f>+F105</f>
        <v>591427</v>
      </c>
    </row>
    <row r="105" spans="1:6" x14ac:dyDescent="0.25">
      <c r="A105" s="15"/>
      <c r="B105" s="15"/>
      <c r="C105" s="20" t="s">
        <v>148</v>
      </c>
      <c r="D105" s="24" t="s">
        <v>149</v>
      </c>
      <c r="E105" s="31">
        <v>4522166</v>
      </c>
      <c r="F105" s="54">
        <v>591427</v>
      </c>
    </row>
    <row r="106" spans="1:6" x14ac:dyDescent="0.25">
      <c r="A106" s="15"/>
      <c r="B106" s="15" t="s">
        <v>151</v>
      </c>
      <c r="C106" s="16"/>
      <c r="D106" s="41" t="s">
        <v>198</v>
      </c>
      <c r="E106" s="55">
        <f>+E107</f>
        <v>1400000</v>
      </c>
      <c r="F106" s="56">
        <f>+F107</f>
        <v>140000</v>
      </c>
    </row>
    <row r="107" spans="1:6" ht="24" x14ac:dyDescent="0.25">
      <c r="A107" s="15"/>
      <c r="B107" s="15"/>
      <c r="C107" s="20" t="s">
        <v>152</v>
      </c>
      <c r="D107" s="24" t="s">
        <v>153</v>
      </c>
      <c r="E107" s="31">
        <f>1660000-260000</f>
        <v>1400000</v>
      </c>
      <c r="F107" s="54">
        <v>140000</v>
      </c>
    </row>
    <row r="108" spans="1:6" ht="25.5" x14ac:dyDescent="0.25">
      <c r="A108" s="15"/>
      <c r="B108" s="15" t="s">
        <v>155</v>
      </c>
      <c r="C108" s="16"/>
      <c r="D108" s="41" t="s">
        <v>199</v>
      </c>
      <c r="E108" s="55">
        <f>+E109+E110</f>
        <v>174288784</v>
      </c>
      <c r="F108" s="56">
        <f>+F109+F110</f>
        <v>16987674</v>
      </c>
    </row>
    <row r="109" spans="1:6" ht="24" x14ac:dyDescent="0.25">
      <c r="A109" s="15"/>
      <c r="B109" s="15"/>
      <c r="C109" s="20" t="s">
        <v>154</v>
      </c>
      <c r="D109" s="24" t="s">
        <v>347</v>
      </c>
      <c r="E109" s="31">
        <f>52944320-4412026</f>
        <v>48532294</v>
      </c>
      <c r="F109" s="54">
        <v>4412026</v>
      </c>
    </row>
    <row r="110" spans="1:6" ht="24" x14ac:dyDescent="0.25">
      <c r="A110" s="15"/>
      <c r="B110" s="15"/>
      <c r="C110" s="20" t="s">
        <v>154</v>
      </c>
      <c r="D110" s="24" t="s">
        <v>348</v>
      </c>
      <c r="E110" s="31">
        <f>147271423-21514933</f>
        <v>125756490</v>
      </c>
      <c r="F110" s="54">
        <v>12575648</v>
      </c>
    </row>
    <row r="111" spans="1:6" ht="25.5" x14ac:dyDescent="0.25">
      <c r="A111" s="15"/>
      <c r="B111" s="15" t="s">
        <v>156</v>
      </c>
      <c r="C111" s="16"/>
      <c r="D111" s="41" t="s">
        <v>199</v>
      </c>
      <c r="E111" s="55">
        <f>+E112+E113</f>
        <v>835695864</v>
      </c>
      <c r="F111" s="56">
        <f>+F112+F113</f>
        <v>79858282</v>
      </c>
    </row>
    <row r="112" spans="1:6" ht="24" x14ac:dyDescent="0.25">
      <c r="A112" s="15"/>
      <c r="B112" s="15"/>
      <c r="C112" s="20" t="s">
        <v>157</v>
      </c>
      <c r="D112" s="24" t="s">
        <v>349</v>
      </c>
      <c r="E112" s="31">
        <f>819095223-71735929</f>
        <v>747359294</v>
      </c>
      <c r="F112" s="54">
        <v>71735929</v>
      </c>
    </row>
    <row r="113" spans="1:6" ht="24" x14ac:dyDescent="0.25">
      <c r="A113" s="15"/>
      <c r="B113" s="15"/>
      <c r="C113" s="20" t="s">
        <v>157</v>
      </c>
      <c r="D113" s="24" t="s">
        <v>350</v>
      </c>
      <c r="E113" s="31">
        <f>97336570-9000000</f>
        <v>88336570</v>
      </c>
      <c r="F113" s="54">
        <v>8122353</v>
      </c>
    </row>
    <row r="114" spans="1:6" ht="25.5" x14ac:dyDescent="0.25">
      <c r="A114" s="15"/>
      <c r="B114" s="15" t="s">
        <v>158</v>
      </c>
      <c r="C114" s="16"/>
      <c r="D114" s="41" t="s">
        <v>200</v>
      </c>
      <c r="E114" s="55">
        <f>+E115</f>
        <v>9000000</v>
      </c>
      <c r="F114" s="55">
        <f>+F115</f>
        <v>9000000</v>
      </c>
    </row>
    <row r="115" spans="1:6" ht="24" x14ac:dyDescent="0.25">
      <c r="A115" s="15"/>
      <c r="B115" s="15"/>
      <c r="C115" s="20" t="s">
        <v>159</v>
      </c>
      <c r="D115" s="24" t="s">
        <v>160</v>
      </c>
      <c r="E115" s="31">
        <v>9000000</v>
      </c>
      <c r="F115" s="54">
        <v>9000000</v>
      </c>
    </row>
    <row r="116" spans="1:6" x14ac:dyDescent="0.25">
      <c r="A116" s="60">
        <v>2.6</v>
      </c>
      <c r="B116" s="60"/>
      <c r="C116" s="61"/>
      <c r="D116" s="62" t="s">
        <v>312</v>
      </c>
      <c r="E116" s="63">
        <f>+E117+E122+E126+E131+E138</f>
        <v>13151071</v>
      </c>
      <c r="F116" s="63">
        <f>+F117+F122+F126+F131+F138</f>
        <v>0</v>
      </c>
    </row>
    <row r="117" spans="1:6" x14ac:dyDescent="0.25">
      <c r="A117" s="45"/>
      <c r="B117" s="45" t="s">
        <v>161</v>
      </c>
      <c r="C117" s="46"/>
      <c r="D117" s="47" t="s">
        <v>201</v>
      </c>
      <c r="E117" s="55">
        <f>+E118+E119+E120+E121</f>
        <v>3319580</v>
      </c>
      <c r="F117" s="48"/>
    </row>
    <row r="118" spans="1:6" x14ac:dyDescent="0.25">
      <c r="A118" s="46"/>
      <c r="B118" s="46"/>
      <c r="C118" s="49" t="s">
        <v>162</v>
      </c>
      <c r="D118" s="50" t="s">
        <v>163</v>
      </c>
      <c r="E118" s="31">
        <v>1500000</v>
      </c>
      <c r="F118" s="51"/>
    </row>
    <row r="119" spans="1:6" x14ac:dyDescent="0.25">
      <c r="A119" s="46"/>
      <c r="B119" s="46"/>
      <c r="C119" s="49" t="s">
        <v>164</v>
      </c>
      <c r="D119" s="50" t="s">
        <v>165</v>
      </c>
      <c r="E119" s="31">
        <v>1000000</v>
      </c>
      <c r="F119" s="51"/>
    </row>
    <row r="120" spans="1:6" x14ac:dyDescent="0.25">
      <c r="A120" s="46"/>
      <c r="B120" s="46"/>
      <c r="C120" s="49" t="s">
        <v>166</v>
      </c>
      <c r="D120" s="50" t="s">
        <v>167</v>
      </c>
      <c r="E120" s="31">
        <v>399580</v>
      </c>
      <c r="F120" s="51"/>
    </row>
    <row r="121" spans="1:6" ht="24" x14ac:dyDescent="0.25">
      <c r="A121" s="46"/>
      <c r="B121" s="46"/>
      <c r="C121" s="49" t="s">
        <v>168</v>
      </c>
      <c r="D121" s="50" t="s">
        <v>169</v>
      </c>
      <c r="E121" s="31">
        <v>420000</v>
      </c>
      <c r="F121" s="51"/>
    </row>
    <row r="122" spans="1:6" x14ac:dyDescent="0.25">
      <c r="A122" s="46"/>
      <c r="B122" s="46" t="s">
        <v>170</v>
      </c>
      <c r="C122" s="46"/>
      <c r="D122" s="47" t="s">
        <v>202</v>
      </c>
      <c r="E122" s="55">
        <f>+E123+E124+E125</f>
        <v>535456</v>
      </c>
      <c r="F122" s="48"/>
    </row>
    <row r="123" spans="1:6" x14ac:dyDescent="0.25">
      <c r="A123" s="46"/>
      <c r="B123" s="46"/>
      <c r="C123" s="49" t="s">
        <v>171</v>
      </c>
      <c r="D123" s="50" t="s">
        <v>172</v>
      </c>
      <c r="E123" s="31">
        <v>396010</v>
      </c>
      <c r="F123" s="51"/>
    </row>
    <row r="124" spans="1:6" x14ac:dyDescent="0.25">
      <c r="A124" s="46"/>
      <c r="B124" s="46"/>
      <c r="C124" s="49" t="s">
        <v>351</v>
      </c>
      <c r="D124" s="50" t="s">
        <v>352</v>
      </c>
      <c r="E124" s="31">
        <v>10000</v>
      </c>
      <c r="F124" s="51"/>
    </row>
    <row r="125" spans="1:6" x14ac:dyDescent="0.25">
      <c r="A125" s="46"/>
      <c r="B125" s="46"/>
      <c r="C125" s="49" t="s">
        <v>272</v>
      </c>
      <c r="D125" s="50" t="s">
        <v>273</v>
      </c>
      <c r="E125" s="31">
        <v>129446</v>
      </c>
      <c r="F125" s="51"/>
    </row>
    <row r="126" spans="1:6" x14ac:dyDescent="0.25">
      <c r="A126" s="46"/>
      <c r="B126" s="46" t="s">
        <v>173</v>
      </c>
      <c r="C126" s="46"/>
      <c r="D126" s="47" t="s">
        <v>203</v>
      </c>
      <c r="E126" s="55">
        <f>+E127+E128</f>
        <v>1942780</v>
      </c>
      <c r="F126" s="55">
        <f>+F130+F129+F127</f>
        <v>0</v>
      </c>
    </row>
    <row r="127" spans="1:6" x14ac:dyDescent="0.25">
      <c r="A127" s="46"/>
      <c r="B127" s="46"/>
      <c r="C127" s="49" t="s">
        <v>174</v>
      </c>
      <c r="D127" s="50" t="s">
        <v>175</v>
      </c>
      <c r="E127" s="31">
        <v>1932780</v>
      </c>
      <c r="F127" s="31"/>
    </row>
    <row r="128" spans="1:6" x14ac:dyDescent="0.25">
      <c r="A128" s="46"/>
      <c r="B128" s="46"/>
      <c r="C128" s="49" t="s">
        <v>274</v>
      </c>
      <c r="D128" s="50" t="s">
        <v>353</v>
      </c>
      <c r="E128" s="31">
        <v>10000</v>
      </c>
      <c r="F128" s="59"/>
    </row>
    <row r="129" spans="1:6" x14ac:dyDescent="0.25">
      <c r="A129" s="46"/>
      <c r="B129" s="46"/>
      <c r="C129" s="49" t="s">
        <v>176</v>
      </c>
      <c r="D129" s="50" t="s">
        <v>177</v>
      </c>
      <c r="E129" s="31"/>
      <c r="F129" s="51"/>
    </row>
    <row r="130" spans="1:6" x14ac:dyDescent="0.25">
      <c r="A130" s="46"/>
      <c r="B130" s="46"/>
      <c r="C130" s="49" t="s">
        <v>178</v>
      </c>
      <c r="D130" s="50" t="s">
        <v>179</v>
      </c>
      <c r="E130" s="31"/>
      <c r="F130" s="51"/>
    </row>
    <row r="131" spans="1:6" ht="25.5" x14ac:dyDescent="0.25">
      <c r="A131" s="46"/>
      <c r="B131" s="46" t="s">
        <v>180</v>
      </c>
      <c r="C131" s="46"/>
      <c r="D131" s="47" t="s">
        <v>204</v>
      </c>
      <c r="E131" s="55">
        <f>+E132+E133+E134+E135+E136+E137</f>
        <v>2308200</v>
      </c>
      <c r="F131" s="48"/>
    </row>
    <row r="132" spans="1:6" x14ac:dyDescent="0.25">
      <c r="A132" s="46"/>
      <c r="B132" s="46"/>
      <c r="C132" s="49" t="s">
        <v>276</v>
      </c>
      <c r="D132" s="50" t="s">
        <v>354</v>
      </c>
      <c r="E132" s="31">
        <v>73200</v>
      </c>
      <c r="F132" s="48"/>
    </row>
    <row r="133" spans="1:6" x14ac:dyDescent="0.25">
      <c r="A133" s="46"/>
      <c r="B133" s="46"/>
      <c r="C133" s="49" t="s">
        <v>278</v>
      </c>
      <c r="D133" s="50" t="s">
        <v>325</v>
      </c>
      <c r="E133" s="31">
        <v>1500000</v>
      </c>
      <c r="F133" s="48"/>
    </row>
    <row r="134" spans="1:6" ht="24" x14ac:dyDescent="0.25">
      <c r="A134" s="46"/>
      <c r="B134" s="46"/>
      <c r="C134" s="49" t="s">
        <v>280</v>
      </c>
      <c r="D134" s="50" t="s">
        <v>355</v>
      </c>
      <c r="E134" s="31">
        <v>300000</v>
      </c>
      <c r="F134" s="48"/>
    </row>
    <row r="135" spans="1:6" ht="24" x14ac:dyDescent="0.25">
      <c r="A135" s="46"/>
      <c r="B135" s="46"/>
      <c r="C135" s="49" t="s">
        <v>282</v>
      </c>
      <c r="D135" s="50" t="s">
        <v>356</v>
      </c>
      <c r="E135" s="31">
        <v>300000</v>
      </c>
      <c r="F135" s="48"/>
    </row>
    <row r="136" spans="1:6" x14ac:dyDescent="0.25">
      <c r="A136" s="46"/>
      <c r="B136" s="46"/>
      <c r="C136" s="49" t="s">
        <v>181</v>
      </c>
      <c r="D136" s="50" t="s">
        <v>182</v>
      </c>
      <c r="E136" s="31">
        <v>120000</v>
      </c>
      <c r="F136" s="48"/>
    </row>
    <row r="137" spans="1:6" x14ac:dyDescent="0.25">
      <c r="A137" s="46"/>
      <c r="B137" s="46"/>
      <c r="C137" s="49" t="s">
        <v>284</v>
      </c>
      <c r="D137" s="50" t="s">
        <v>357</v>
      </c>
      <c r="E137" s="31">
        <v>15000</v>
      </c>
      <c r="F137" s="48"/>
    </row>
    <row r="138" spans="1:6" x14ac:dyDescent="0.25">
      <c r="A138" s="46"/>
      <c r="B138" s="64" t="s">
        <v>290</v>
      </c>
      <c r="C138" s="49"/>
      <c r="D138" s="47" t="s">
        <v>358</v>
      </c>
      <c r="E138" s="55">
        <f>+E139+E140</f>
        <v>5045055</v>
      </c>
      <c r="F138" s="55">
        <f>+F139+F140</f>
        <v>0</v>
      </c>
    </row>
    <row r="139" spans="1:6" x14ac:dyDescent="0.25">
      <c r="A139" s="46"/>
      <c r="B139" s="46"/>
      <c r="C139" s="49" t="s">
        <v>286</v>
      </c>
      <c r="D139" s="50" t="s">
        <v>362</v>
      </c>
      <c r="E139" s="31">
        <v>2141430</v>
      </c>
      <c r="F139" s="31"/>
    </row>
    <row r="140" spans="1:6" x14ac:dyDescent="0.25">
      <c r="A140" s="46"/>
      <c r="B140" s="46"/>
      <c r="C140" s="49" t="s">
        <v>288</v>
      </c>
      <c r="D140" s="50" t="s">
        <v>289</v>
      </c>
      <c r="E140" s="31">
        <v>2903625</v>
      </c>
      <c r="F140" s="31"/>
    </row>
    <row r="141" spans="1:6" x14ac:dyDescent="0.25">
      <c r="A141" s="17"/>
      <c r="B141" s="17"/>
      <c r="C141" s="17"/>
      <c r="D141" s="26" t="s">
        <v>205</v>
      </c>
      <c r="E141" s="33"/>
      <c r="F141" s="52"/>
    </row>
    <row r="142" spans="1:6" ht="15.75" x14ac:dyDescent="0.3">
      <c r="A142" s="14">
        <v>2.2000000000000002</v>
      </c>
      <c r="B142" s="19"/>
      <c r="C142" s="19"/>
      <c r="D142" s="25" t="s">
        <v>38</v>
      </c>
      <c r="E142" s="36">
        <f>+E143+E145+E148+E151+E155+E161+E164+E176</f>
        <v>22161356.050000001</v>
      </c>
      <c r="F142" s="39">
        <f>+F143+F145+F148+F151+F155+F161+F164+F176</f>
        <v>1551467.91</v>
      </c>
    </row>
    <row r="143" spans="1:6" x14ac:dyDescent="0.25">
      <c r="A143" s="15"/>
      <c r="B143" s="16" t="s">
        <v>7</v>
      </c>
      <c r="C143" s="16"/>
      <c r="D143" s="41" t="s">
        <v>8</v>
      </c>
      <c r="E143" s="55">
        <f>+E144</f>
        <v>0</v>
      </c>
      <c r="F143" s="55">
        <f>+F144</f>
        <v>0</v>
      </c>
    </row>
    <row r="144" spans="1:6" x14ac:dyDescent="0.25">
      <c r="A144" s="16"/>
      <c r="B144" s="16"/>
      <c r="C144" s="20" t="s">
        <v>16</v>
      </c>
      <c r="D144" s="24" t="s">
        <v>17</v>
      </c>
      <c r="E144" s="29"/>
      <c r="F144" s="29"/>
    </row>
    <row r="145" spans="1:6" x14ac:dyDescent="0.25">
      <c r="A145" s="16"/>
      <c r="B145" s="16" t="s">
        <v>54</v>
      </c>
      <c r="C145" s="16"/>
      <c r="D145" s="41" t="s">
        <v>183</v>
      </c>
      <c r="E145" s="55">
        <f>+E146+E147</f>
        <v>2822933.34</v>
      </c>
      <c r="F145" s="56">
        <f>+F147+F146</f>
        <v>1142232.23</v>
      </c>
    </row>
    <row r="146" spans="1:6" x14ac:dyDescent="0.25">
      <c r="A146" s="16"/>
      <c r="B146" s="16"/>
      <c r="C146" s="20" t="s">
        <v>50</v>
      </c>
      <c r="D146" s="24" t="s">
        <v>51</v>
      </c>
      <c r="E146" s="31">
        <f>1839000-163166.66</f>
        <v>1675833.34</v>
      </c>
      <c r="F146" s="54">
        <v>1142232.23</v>
      </c>
    </row>
    <row r="147" spans="1:6" x14ac:dyDescent="0.25">
      <c r="A147" s="16"/>
      <c r="B147" s="16"/>
      <c r="C147" s="20" t="s">
        <v>52</v>
      </c>
      <c r="D147" s="24" t="s">
        <v>53</v>
      </c>
      <c r="E147" s="31">
        <v>1147100</v>
      </c>
      <c r="F147" s="54"/>
    </row>
    <row r="148" spans="1:6" x14ac:dyDescent="0.25">
      <c r="A148" s="16"/>
      <c r="B148" s="16" t="s">
        <v>59</v>
      </c>
      <c r="C148" s="16"/>
      <c r="D148" s="41" t="s">
        <v>184</v>
      </c>
      <c r="E148" s="55">
        <f>+E149+E150</f>
        <v>4273619.8600000003</v>
      </c>
      <c r="F148" s="56">
        <f>+F150+F149</f>
        <v>0</v>
      </c>
    </row>
    <row r="149" spans="1:6" x14ac:dyDescent="0.25">
      <c r="A149" s="16"/>
      <c r="B149" s="16"/>
      <c r="C149" s="20" t="s">
        <v>55</v>
      </c>
      <c r="D149" s="24" t="s">
        <v>56</v>
      </c>
      <c r="E149" s="31">
        <f>3500000-314050</f>
        <v>3185950</v>
      </c>
      <c r="F149" s="54"/>
    </row>
    <row r="150" spans="1:6" x14ac:dyDescent="0.25">
      <c r="A150" s="16"/>
      <c r="B150" s="16"/>
      <c r="C150" s="20" t="s">
        <v>57</v>
      </c>
      <c r="D150" s="24" t="s">
        <v>58</v>
      </c>
      <c r="E150" s="31">
        <f>1100000-12330.14</f>
        <v>1087669.8600000001</v>
      </c>
      <c r="F150" s="54"/>
    </row>
    <row r="151" spans="1:6" x14ac:dyDescent="0.25">
      <c r="A151" s="16"/>
      <c r="B151" s="16" t="s">
        <v>60</v>
      </c>
      <c r="C151" s="16"/>
      <c r="D151" s="41" t="s">
        <v>185</v>
      </c>
      <c r="E151" s="55">
        <f>+E152+E153</f>
        <v>1299174</v>
      </c>
      <c r="F151" s="56">
        <f>+F154+F153+F152</f>
        <v>2124</v>
      </c>
    </row>
    <row r="152" spans="1:6" x14ac:dyDescent="0.25">
      <c r="A152" s="16"/>
      <c r="B152" s="16"/>
      <c r="C152" s="20" t="s">
        <v>61</v>
      </c>
      <c r="D152" s="24" t="s">
        <v>62</v>
      </c>
      <c r="E152" s="31">
        <v>1000000</v>
      </c>
      <c r="F152" s="54"/>
    </row>
    <row r="153" spans="1:6" x14ac:dyDescent="0.25">
      <c r="A153" s="16"/>
      <c r="B153" s="16"/>
      <c r="C153" s="20" t="s">
        <v>63</v>
      </c>
      <c r="D153" s="24" t="s">
        <v>64</v>
      </c>
      <c r="E153" s="31">
        <f>300000-826</f>
        <v>299174</v>
      </c>
      <c r="F153" s="54">
        <v>2124</v>
      </c>
    </row>
    <row r="154" spans="1:6" x14ac:dyDescent="0.25">
      <c r="A154" s="16"/>
      <c r="B154" s="16"/>
      <c r="C154" s="20" t="s">
        <v>206</v>
      </c>
      <c r="D154" s="24" t="s">
        <v>207</v>
      </c>
      <c r="E154" s="31"/>
      <c r="F154" s="54"/>
    </row>
    <row r="155" spans="1:6" x14ac:dyDescent="0.25">
      <c r="A155" s="16"/>
      <c r="B155" s="16" t="s">
        <v>65</v>
      </c>
      <c r="C155" s="16"/>
      <c r="D155" s="41" t="s">
        <v>294</v>
      </c>
      <c r="E155" s="55">
        <f>+E159+E160</f>
        <v>860000</v>
      </c>
      <c r="F155" s="56">
        <f>+F160</f>
        <v>0</v>
      </c>
    </row>
    <row r="156" spans="1:6" ht="24" x14ac:dyDescent="0.25">
      <c r="A156" s="16"/>
      <c r="B156" s="16"/>
      <c r="C156" s="20" t="s">
        <v>66</v>
      </c>
      <c r="D156" s="24" t="s">
        <v>316</v>
      </c>
      <c r="E156" s="31"/>
      <c r="F156" s="8"/>
    </row>
    <row r="157" spans="1:6" x14ac:dyDescent="0.25">
      <c r="A157" s="16"/>
      <c r="B157" s="16"/>
      <c r="C157" s="20" t="s">
        <v>317</v>
      </c>
      <c r="D157" s="24" t="s">
        <v>320</v>
      </c>
      <c r="E157" s="31"/>
      <c r="F157" s="8"/>
    </row>
    <row r="158" spans="1:6" x14ac:dyDescent="0.25">
      <c r="A158" s="16"/>
      <c r="B158" s="16"/>
      <c r="C158" s="20" t="s">
        <v>326</v>
      </c>
      <c r="D158" s="24" t="s">
        <v>327</v>
      </c>
      <c r="E158" s="31"/>
      <c r="F158" s="54"/>
    </row>
    <row r="159" spans="1:6" ht="24" x14ac:dyDescent="0.25">
      <c r="A159" s="16"/>
      <c r="B159" s="16"/>
      <c r="C159" s="20" t="s">
        <v>68</v>
      </c>
      <c r="D159" s="24" t="s">
        <v>69</v>
      </c>
      <c r="E159" s="31">
        <v>800000</v>
      </c>
      <c r="F159" s="54"/>
    </row>
    <row r="160" spans="1:6" x14ac:dyDescent="0.25">
      <c r="A160" s="16"/>
      <c r="B160" s="16"/>
      <c r="C160" s="20" t="s">
        <v>70</v>
      </c>
      <c r="D160" s="24" t="s">
        <v>71</v>
      </c>
      <c r="E160" s="31">
        <v>60000</v>
      </c>
      <c r="F160" s="54"/>
    </row>
    <row r="161" spans="1:6" x14ac:dyDescent="0.25">
      <c r="A161" s="16"/>
      <c r="B161" s="16" t="s">
        <v>78</v>
      </c>
      <c r="C161" s="16"/>
      <c r="D161" s="41" t="s">
        <v>187</v>
      </c>
      <c r="E161" s="55">
        <f>+E163</f>
        <v>2785147</v>
      </c>
      <c r="F161" s="56">
        <f>+F163</f>
        <v>227257</v>
      </c>
    </row>
    <row r="162" spans="1:6" x14ac:dyDescent="0.25">
      <c r="A162" s="16"/>
      <c r="B162" s="16"/>
      <c r="C162" s="20" t="s">
        <v>74</v>
      </c>
      <c r="D162" s="24" t="s">
        <v>75</v>
      </c>
      <c r="E162" s="31"/>
      <c r="F162" s="54"/>
    </row>
    <row r="163" spans="1:6" x14ac:dyDescent="0.25">
      <c r="A163" s="16"/>
      <c r="B163" s="16"/>
      <c r="C163" s="20" t="s">
        <v>76</v>
      </c>
      <c r="D163" s="24" t="s">
        <v>77</v>
      </c>
      <c r="E163" s="31">
        <v>2785147</v>
      </c>
      <c r="F163" s="54">
        <v>227257</v>
      </c>
    </row>
    <row r="164" spans="1:6" x14ac:dyDescent="0.25">
      <c r="A164" s="16"/>
      <c r="B164" s="16" t="s">
        <v>83</v>
      </c>
      <c r="C164" s="16"/>
      <c r="D164" s="41" t="s">
        <v>188</v>
      </c>
      <c r="E164" s="55">
        <f>+E165+E166+E167+E168+E169+E172+E175</f>
        <v>7490954.6500000004</v>
      </c>
      <c r="F164" s="56">
        <f>+F165+F169+F171+F172+F173+F174</f>
        <v>151534.68</v>
      </c>
    </row>
    <row r="165" spans="1:6" x14ac:dyDescent="0.25">
      <c r="A165" s="16"/>
      <c r="B165" s="16"/>
      <c r="C165" s="20" t="s">
        <v>208</v>
      </c>
      <c r="D165" s="24" t="s">
        <v>209</v>
      </c>
      <c r="E165" s="31">
        <v>250000</v>
      </c>
      <c r="F165" s="54"/>
    </row>
    <row r="166" spans="1:6" ht="24" x14ac:dyDescent="0.25">
      <c r="A166" s="16"/>
      <c r="B166" s="16"/>
      <c r="C166" s="20" t="s">
        <v>210</v>
      </c>
      <c r="D166" s="24" t="s">
        <v>211</v>
      </c>
      <c r="E166" s="31">
        <v>400000</v>
      </c>
      <c r="F166" s="10"/>
    </row>
    <row r="167" spans="1:6" x14ac:dyDescent="0.25">
      <c r="A167" s="16"/>
      <c r="B167" s="16"/>
      <c r="C167" s="20" t="s">
        <v>212</v>
      </c>
      <c r="D167" s="24" t="s">
        <v>213</v>
      </c>
      <c r="E167" s="29">
        <v>112250</v>
      </c>
      <c r="F167" s="10"/>
    </row>
    <row r="168" spans="1:6" ht="24" x14ac:dyDescent="0.25">
      <c r="A168" s="16"/>
      <c r="B168" s="16"/>
      <c r="C168" s="20" t="s">
        <v>214</v>
      </c>
      <c r="D168" s="24" t="s">
        <v>215</v>
      </c>
      <c r="E168" s="29">
        <v>3652900</v>
      </c>
      <c r="F168" s="8"/>
    </row>
    <row r="169" spans="1:6" ht="24" x14ac:dyDescent="0.25">
      <c r="A169" s="16"/>
      <c r="B169" s="16"/>
      <c r="C169" s="20" t="s">
        <v>216</v>
      </c>
      <c r="D169" s="24" t="s">
        <v>217</v>
      </c>
      <c r="E169" s="29">
        <v>0</v>
      </c>
      <c r="F169" s="8"/>
    </row>
    <row r="170" spans="1:6" ht="24" x14ac:dyDescent="0.25">
      <c r="A170" s="16"/>
      <c r="B170" s="16"/>
      <c r="C170" s="20" t="s">
        <v>218</v>
      </c>
      <c r="D170" s="24" t="s">
        <v>219</v>
      </c>
      <c r="E170" s="29"/>
      <c r="F170" s="8"/>
    </row>
    <row r="171" spans="1:6" x14ac:dyDescent="0.25">
      <c r="A171" s="16"/>
      <c r="B171" s="16"/>
      <c r="C171" s="20" t="s">
        <v>318</v>
      </c>
      <c r="D171" s="24" t="s">
        <v>321</v>
      </c>
      <c r="E171" s="31"/>
      <c r="F171" s="8"/>
    </row>
    <row r="172" spans="1:6" ht="24" x14ac:dyDescent="0.25">
      <c r="A172" s="16"/>
      <c r="B172" s="16"/>
      <c r="C172" s="20" t="s">
        <v>81</v>
      </c>
      <c r="D172" s="24" t="s">
        <v>363</v>
      </c>
      <c r="E172" s="31">
        <f>3000000-24195.35</f>
        <v>2975804.65</v>
      </c>
      <c r="F172" s="54">
        <v>151534.68</v>
      </c>
    </row>
    <row r="173" spans="1:6" ht="24" x14ac:dyDescent="0.25">
      <c r="A173" s="16"/>
      <c r="B173" s="16"/>
      <c r="C173" s="20" t="s">
        <v>335</v>
      </c>
      <c r="D173" s="24" t="s">
        <v>336</v>
      </c>
      <c r="E173" s="31"/>
      <c r="F173" s="54"/>
    </row>
    <row r="174" spans="1:6" ht="24" x14ac:dyDescent="0.25">
      <c r="A174" s="16"/>
      <c r="B174" s="16"/>
      <c r="C174" s="20" t="s">
        <v>337</v>
      </c>
      <c r="D174" s="24" t="s">
        <v>338</v>
      </c>
      <c r="E174" s="31"/>
      <c r="F174" s="54"/>
    </row>
    <row r="175" spans="1:6" x14ac:dyDescent="0.25">
      <c r="A175" s="16"/>
      <c r="B175" s="16"/>
      <c r="C175" s="20" t="s">
        <v>220</v>
      </c>
      <c r="D175" s="24" t="s">
        <v>221</v>
      </c>
      <c r="E175" s="31">
        <v>100000</v>
      </c>
      <c r="F175" s="54"/>
    </row>
    <row r="176" spans="1:6" x14ac:dyDescent="0.25">
      <c r="A176" s="16"/>
      <c r="B176" s="16" t="s">
        <v>94</v>
      </c>
      <c r="C176" s="16"/>
      <c r="D176" s="41" t="s">
        <v>38</v>
      </c>
      <c r="E176" s="55">
        <f>+E177+E178+E181+E182+E183+E184+E185+E186</f>
        <v>2629527.2000000002</v>
      </c>
      <c r="F176" s="56">
        <f>+F178+F181</f>
        <v>28320</v>
      </c>
    </row>
    <row r="177" spans="1:6" x14ac:dyDescent="0.25">
      <c r="A177" s="16"/>
      <c r="B177" s="16"/>
      <c r="C177" s="20" t="s">
        <v>222</v>
      </c>
      <c r="D177" s="24" t="s">
        <v>223</v>
      </c>
      <c r="E177" s="31">
        <v>800000</v>
      </c>
      <c r="F177" s="54"/>
    </row>
    <row r="178" spans="1:6" x14ac:dyDescent="0.25">
      <c r="A178" s="16"/>
      <c r="B178" s="16"/>
      <c r="C178" s="20" t="s">
        <v>84</v>
      </c>
      <c r="D178" s="24" t="s">
        <v>224</v>
      </c>
      <c r="E178" s="31">
        <v>150000</v>
      </c>
      <c r="F178" s="8">
        <v>28320</v>
      </c>
    </row>
    <row r="179" spans="1:6" x14ac:dyDescent="0.25">
      <c r="A179" s="16"/>
      <c r="B179" s="16"/>
      <c r="C179" s="20" t="s">
        <v>225</v>
      </c>
      <c r="D179" s="24" t="s">
        <v>226</v>
      </c>
      <c r="E179" s="31"/>
      <c r="F179" s="8"/>
    </row>
    <row r="180" spans="1:6" x14ac:dyDescent="0.25">
      <c r="A180" s="16"/>
      <c r="B180" s="16"/>
      <c r="C180" s="20" t="s">
        <v>319</v>
      </c>
      <c r="D180" s="24" t="s">
        <v>322</v>
      </c>
      <c r="E180" s="29"/>
      <c r="F180" s="8"/>
    </row>
    <row r="181" spans="1:6" x14ac:dyDescent="0.25">
      <c r="A181" s="16"/>
      <c r="B181" s="16"/>
      <c r="C181" s="20" t="s">
        <v>86</v>
      </c>
      <c r="D181" s="24" t="s">
        <v>87</v>
      </c>
      <c r="E181" s="29">
        <f>550000-33700.8</f>
        <v>516299.2</v>
      </c>
      <c r="F181" s="8"/>
    </row>
    <row r="182" spans="1:6" x14ac:dyDescent="0.25">
      <c r="A182" s="16"/>
      <c r="B182" s="16"/>
      <c r="C182" s="20" t="s">
        <v>328</v>
      </c>
      <c r="D182" s="24" t="s">
        <v>329</v>
      </c>
      <c r="E182" s="29">
        <v>300000</v>
      </c>
      <c r="F182" s="8"/>
    </row>
    <row r="183" spans="1:6" x14ac:dyDescent="0.25">
      <c r="A183" s="16"/>
      <c r="B183" s="16"/>
      <c r="C183" s="20" t="s">
        <v>88</v>
      </c>
      <c r="D183" s="24" t="s">
        <v>227</v>
      </c>
      <c r="E183" s="29">
        <v>50000</v>
      </c>
      <c r="F183" s="8"/>
    </row>
    <row r="184" spans="1:6" ht="24" x14ac:dyDescent="0.25">
      <c r="A184" s="16"/>
      <c r="B184" s="16"/>
      <c r="C184" s="20" t="s">
        <v>90</v>
      </c>
      <c r="D184" s="24" t="s">
        <v>228</v>
      </c>
      <c r="E184" s="29">
        <v>3228</v>
      </c>
      <c r="F184" s="8"/>
    </row>
    <row r="185" spans="1:6" x14ac:dyDescent="0.25">
      <c r="A185" s="16"/>
      <c r="B185" s="16"/>
      <c r="C185" s="20" t="s">
        <v>229</v>
      </c>
      <c r="D185" s="24" t="s">
        <v>230</v>
      </c>
      <c r="E185" s="29">
        <v>510000</v>
      </c>
      <c r="F185" s="8"/>
    </row>
    <row r="186" spans="1:6" x14ac:dyDescent="0.25">
      <c r="A186" s="16"/>
      <c r="B186" s="16"/>
      <c r="C186" s="20" t="s">
        <v>92</v>
      </c>
      <c r="D186" s="24" t="s">
        <v>93</v>
      </c>
      <c r="E186" s="29">
        <v>300000</v>
      </c>
      <c r="F186" s="8"/>
    </row>
    <row r="187" spans="1:6" x14ac:dyDescent="0.25">
      <c r="A187" s="14">
        <v>2.2999999999999998</v>
      </c>
      <c r="B187" s="19"/>
      <c r="C187" s="21"/>
      <c r="D187" s="34" t="s">
        <v>310</v>
      </c>
      <c r="E187" s="36">
        <f>+E188+E192+E196+E203+E207+E220+E229</f>
        <v>19786966.41</v>
      </c>
      <c r="F187" s="39">
        <f>+F188+F192+F196+F203+F207+F220+F229</f>
        <v>371873.2</v>
      </c>
    </row>
    <row r="188" spans="1:6" x14ac:dyDescent="0.25">
      <c r="A188" s="16"/>
      <c r="B188" s="16" t="s">
        <v>97</v>
      </c>
      <c r="C188" s="16"/>
      <c r="D188" s="41" t="s">
        <v>189</v>
      </c>
      <c r="E188" s="55">
        <f>+E189+E190+E191</f>
        <v>3120622</v>
      </c>
      <c r="F188" s="56">
        <f>+F189+F191</f>
        <v>108559.8</v>
      </c>
    </row>
    <row r="189" spans="1:6" x14ac:dyDescent="0.25">
      <c r="A189" s="16"/>
      <c r="B189" s="16"/>
      <c r="C189" s="20" t="s">
        <v>95</v>
      </c>
      <c r="D189" s="24" t="s">
        <v>96</v>
      </c>
      <c r="E189" s="31">
        <f>3059420-30798</f>
        <v>3028622</v>
      </c>
      <c r="F189" s="54">
        <v>108559.8</v>
      </c>
    </row>
    <row r="190" spans="1:6" x14ac:dyDescent="0.25">
      <c r="A190" s="16"/>
      <c r="B190" s="16"/>
      <c r="C190" s="20" t="s">
        <v>231</v>
      </c>
      <c r="D190" s="24" t="s">
        <v>232</v>
      </c>
      <c r="E190" s="31">
        <v>2000</v>
      </c>
      <c r="F190" s="54"/>
    </row>
    <row r="191" spans="1:6" x14ac:dyDescent="0.25">
      <c r="A191" s="16"/>
      <c r="B191" s="16"/>
      <c r="C191" s="20" t="s">
        <v>233</v>
      </c>
      <c r="D191" s="24" t="s">
        <v>234</v>
      </c>
      <c r="E191" s="31">
        <v>90000</v>
      </c>
      <c r="F191" s="54"/>
    </row>
    <row r="192" spans="1:6" x14ac:dyDescent="0.25">
      <c r="A192" s="16"/>
      <c r="B192" s="16" t="s">
        <v>98</v>
      </c>
      <c r="C192" s="16"/>
      <c r="D192" s="41" t="s">
        <v>295</v>
      </c>
      <c r="E192" s="55">
        <f>+E193+E194+E195</f>
        <v>1176500</v>
      </c>
      <c r="F192" s="56">
        <f>+F193+F194+F195</f>
        <v>0</v>
      </c>
    </row>
    <row r="193" spans="1:6" x14ac:dyDescent="0.25">
      <c r="A193" s="16"/>
      <c r="B193" s="16"/>
      <c r="C193" s="20" t="s">
        <v>235</v>
      </c>
      <c r="D193" s="24" t="s">
        <v>236</v>
      </c>
      <c r="E193" s="31">
        <v>66500</v>
      </c>
      <c r="F193" s="54"/>
    </row>
    <row r="194" spans="1:6" x14ac:dyDescent="0.25">
      <c r="A194" s="16"/>
      <c r="B194" s="16"/>
      <c r="C194" s="20" t="s">
        <v>237</v>
      </c>
      <c r="D194" s="24" t="s">
        <v>238</v>
      </c>
      <c r="E194" s="31">
        <v>310000</v>
      </c>
      <c r="F194" s="54"/>
    </row>
    <row r="195" spans="1:6" x14ac:dyDescent="0.25">
      <c r="A195" s="16"/>
      <c r="B195" s="16"/>
      <c r="C195" s="20" t="s">
        <v>239</v>
      </c>
      <c r="D195" s="24" t="s">
        <v>240</v>
      </c>
      <c r="E195" s="31">
        <v>800000</v>
      </c>
      <c r="F195" s="54"/>
    </row>
    <row r="196" spans="1:6" x14ac:dyDescent="0.25">
      <c r="A196" s="16"/>
      <c r="B196" s="16" t="s">
        <v>107</v>
      </c>
      <c r="C196" s="16"/>
      <c r="D196" s="41" t="s">
        <v>296</v>
      </c>
      <c r="E196" s="55">
        <f>+E197+E198+E200+E201+E202</f>
        <v>4146698</v>
      </c>
      <c r="F196" s="56">
        <f>+F198+F200</f>
        <v>0</v>
      </c>
    </row>
    <row r="197" spans="1:6" x14ac:dyDescent="0.25">
      <c r="A197" s="16"/>
      <c r="B197" s="16"/>
      <c r="C197" s="20" t="s">
        <v>99</v>
      </c>
      <c r="D197" s="24" t="s">
        <v>100</v>
      </c>
      <c r="E197" s="29">
        <v>1200000</v>
      </c>
      <c r="F197" s="8"/>
    </row>
    <row r="198" spans="1:6" x14ac:dyDescent="0.25">
      <c r="A198" s="16"/>
      <c r="B198" s="16"/>
      <c r="C198" s="20" t="s">
        <v>101</v>
      </c>
      <c r="D198" s="24" t="s">
        <v>102</v>
      </c>
      <c r="E198" s="29">
        <v>2042906</v>
      </c>
      <c r="F198" s="8"/>
    </row>
    <row r="199" spans="1:6" x14ac:dyDescent="0.25">
      <c r="A199" s="16"/>
      <c r="B199" s="16"/>
      <c r="C199" s="20" t="s">
        <v>103</v>
      </c>
      <c r="D199" s="24" t="s">
        <v>104</v>
      </c>
      <c r="E199" s="29"/>
      <c r="F199" s="8"/>
    </row>
    <row r="200" spans="1:6" x14ac:dyDescent="0.25">
      <c r="A200" s="16"/>
      <c r="B200" s="16"/>
      <c r="C200" s="20" t="s">
        <v>241</v>
      </c>
      <c r="D200" s="24" t="s">
        <v>242</v>
      </c>
      <c r="E200" s="29">
        <f>72942-24150</f>
        <v>48792</v>
      </c>
      <c r="F200" s="8"/>
    </row>
    <row r="201" spans="1:6" x14ac:dyDescent="0.25">
      <c r="A201" s="16"/>
      <c r="B201" s="16"/>
      <c r="C201" s="20" t="s">
        <v>105</v>
      </c>
      <c r="D201" s="24" t="s">
        <v>359</v>
      </c>
      <c r="E201" s="29">
        <v>55000</v>
      </c>
      <c r="F201" s="8"/>
    </row>
    <row r="202" spans="1:6" x14ac:dyDescent="0.25">
      <c r="A202" s="16"/>
      <c r="B202" s="16"/>
      <c r="C202" s="20" t="s">
        <v>243</v>
      </c>
      <c r="D202" s="24" t="s">
        <v>360</v>
      </c>
      <c r="E202" s="29">
        <v>800000</v>
      </c>
      <c r="F202" s="8"/>
    </row>
    <row r="203" spans="1:6" x14ac:dyDescent="0.25">
      <c r="A203" s="16"/>
      <c r="B203" s="16" t="s">
        <v>114</v>
      </c>
      <c r="D203" s="41" t="s">
        <v>191</v>
      </c>
      <c r="E203" s="55">
        <f>+E204+E205+E206</f>
        <v>1350000</v>
      </c>
      <c r="F203" s="56">
        <f>+F206</f>
        <v>116306.7</v>
      </c>
    </row>
    <row r="204" spans="1:6" x14ac:dyDescent="0.25">
      <c r="A204" s="16"/>
      <c r="B204" s="16"/>
      <c r="C204" s="20" t="s">
        <v>108</v>
      </c>
      <c r="D204" s="24" t="s">
        <v>109</v>
      </c>
      <c r="E204" s="31">
        <v>1000000</v>
      </c>
      <c r="F204" s="51"/>
    </row>
    <row r="205" spans="1:6" x14ac:dyDescent="0.25">
      <c r="A205" s="16"/>
      <c r="B205" s="16"/>
      <c r="C205" s="20" t="s">
        <v>110</v>
      </c>
      <c r="D205" s="24" t="s">
        <v>111</v>
      </c>
      <c r="E205" s="31">
        <v>80000</v>
      </c>
      <c r="F205" s="54"/>
    </row>
    <row r="206" spans="1:6" x14ac:dyDescent="0.25">
      <c r="A206" s="16"/>
      <c r="B206" s="16"/>
      <c r="C206" s="20" t="s">
        <v>112</v>
      </c>
      <c r="D206" s="24" t="s">
        <v>113</v>
      </c>
      <c r="E206" s="31">
        <v>270000</v>
      </c>
      <c r="F206" s="54">
        <v>116306.7</v>
      </c>
    </row>
    <row r="207" spans="1:6" x14ac:dyDescent="0.25">
      <c r="A207" s="16"/>
      <c r="B207" s="16" t="s">
        <v>121</v>
      </c>
      <c r="D207" s="41" t="s">
        <v>297</v>
      </c>
      <c r="E207" s="55">
        <f>+E208+E209+E211+E212+E213+E215+E217+E218+E219</f>
        <v>1434359</v>
      </c>
      <c r="F207" s="56">
        <f>+F211</f>
        <v>62006.7</v>
      </c>
    </row>
    <row r="208" spans="1:6" x14ac:dyDescent="0.25">
      <c r="A208" s="16"/>
      <c r="B208" s="16"/>
      <c r="C208" s="20" t="s">
        <v>244</v>
      </c>
      <c r="D208" s="24" t="s">
        <v>245</v>
      </c>
      <c r="E208" s="31">
        <v>22000</v>
      </c>
      <c r="F208" s="54"/>
    </row>
    <row r="209" spans="1:6" x14ac:dyDescent="0.25">
      <c r="A209" s="16"/>
      <c r="B209" s="16"/>
      <c r="C209" s="20" t="s">
        <v>246</v>
      </c>
      <c r="D209" s="24" t="s">
        <v>247</v>
      </c>
      <c r="E209" s="31">
        <v>56000</v>
      </c>
      <c r="F209" s="54"/>
    </row>
    <row r="210" spans="1:6" x14ac:dyDescent="0.25">
      <c r="A210" s="16"/>
      <c r="B210" s="16"/>
      <c r="C210" s="20" t="s">
        <v>330</v>
      </c>
      <c r="D210" s="24" t="s">
        <v>331</v>
      </c>
      <c r="E210" s="31"/>
      <c r="F210" s="54"/>
    </row>
    <row r="211" spans="1:6" x14ac:dyDescent="0.25">
      <c r="A211" s="16"/>
      <c r="B211" s="16"/>
      <c r="C211" s="20" t="s">
        <v>248</v>
      </c>
      <c r="D211" s="24" t="s">
        <v>249</v>
      </c>
      <c r="E211" s="29">
        <v>584000</v>
      </c>
      <c r="F211" s="8">
        <v>62006.7</v>
      </c>
    </row>
    <row r="212" spans="1:6" x14ac:dyDescent="0.25">
      <c r="A212" s="16"/>
      <c r="B212" s="16"/>
      <c r="C212" s="20" t="s">
        <v>250</v>
      </c>
      <c r="D212" s="24" t="s">
        <v>251</v>
      </c>
      <c r="E212" s="29">
        <v>8000</v>
      </c>
      <c r="F212" s="8"/>
    </row>
    <row r="213" spans="1:6" x14ac:dyDescent="0.25">
      <c r="A213" s="16"/>
      <c r="B213" s="16"/>
      <c r="C213" s="20" t="s">
        <v>252</v>
      </c>
      <c r="D213" s="24" t="s">
        <v>253</v>
      </c>
      <c r="E213" s="29">
        <v>30000</v>
      </c>
      <c r="F213" s="8"/>
    </row>
    <row r="214" spans="1:6" x14ac:dyDescent="0.25">
      <c r="A214" s="16"/>
      <c r="B214" s="16"/>
      <c r="C214" s="20" t="s">
        <v>254</v>
      </c>
      <c r="D214" s="24" t="s">
        <v>255</v>
      </c>
      <c r="E214" s="29"/>
      <c r="F214" s="8"/>
    </row>
    <row r="215" spans="1:6" x14ac:dyDescent="0.25">
      <c r="A215" s="16"/>
      <c r="B215" s="16"/>
      <c r="C215" s="20" t="s">
        <v>115</v>
      </c>
      <c r="D215" s="24" t="s">
        <v>116</v>
      </c>
      <c r="E215" s="29">
        <v>370000</v>
      </c>
      <c r="F215" s="8"/>
    </row>
    <row r="216" spans="1:6" x14ac:dyDescent="0.25">
      <c r="A216" s="16"/>
      <c r="B216" s="16"/>
      <c r="C216" s="20" t="s">
        <v>256</v>
      </c>
      <c r="D216" s="24" t="s">
        <v>257</v>
      </c>
      <c r="E216" s="29"/>
      <c r="F216" s="8"/>
    </row>
    <row r="217" spans="1:6" x14ac:dyDescent="0.25">
      <c r="A217" s="16"/>
      <c r="B217" s="16"/>
      <c r="C217" s="20" t="s">
        <v>117</v>
      </c>
      <c r="D217" s="24" t="s">
        <v>118</v>
      </c>
      <c r="E217" s="29">
        <v>300000</v>
      </c>
      <c r="F217" s="8"/>
    </row>
    <row r="218" spans="1:6" x14ac:dyDescent="0.25">
      <c r="A218" s="16"/>
      <c r="B218" s="16"/>
      <c r="C218" s="20" t="s">
        <v>258</v>
      </c>
      <c r="D218" s="24" t="s">
        <v>259</v>
      </c>
      <c r="E218" s="29">
        <v>4359</v>
      </c>
      <c r="F218" s="8"/>
    </row>
    <row r="219" spans="1:6" x14ac:dyDescent="0.25">
      <c r="A219" s="16"/>
      <c r="B219" s="16"/>
      <c r="C219" s="20" t="s">
        <v>119</v>
      </c>
      <c r="D219" s="24" t="s">
        <v>332</v>
      </c>
      <c r="E219" s="29">
        <v>60000</v>
      </c>
      <c r="F219" s="8"/>
    </row>
    <row r="220" spans="1:6" x14ac:dyDescent="0.25">
      <c r="A220" s="16"/>
      <c r="B220" s="16" t="s">
        <v>128</v>
      </c>
      <c r="D220" s="41" t="s">
        <v>298</v>
      </c>
      <c r="E220" s="55">
        <f>+E221+E223+E226+E227+E228</f>
        <v>838000</v>
      </c>
      <c r="F220" s="56">
        <f>+F221+F223+F224+F225+F227+F228</f>
        <v>0</v>
      </c>
    </row>
    <row r="221" spans="1:6" x14ac:dyDescent="0.25">
      <c r="A221" s="16"/>
      <c r="B221" s="16"/>
      <c r="C221" s="20" t="s">
        <v>122</v>
      </c>
      <c r="D221" s="24" t="s">
        <v>123</v>
      </c>
      <c r="E221" s="31">
        <v>500000</v>
      </c>
      <c r="F221" s="54"/>
    </row>
    <row r="222" spans="1:6" x14ac:dyDescent="0.25">
      <c r="A222" s="16"/>
      <c r="B222" s="16"/>
      <c r="C222" s="20" t="s">
        <v>124</v>
      </c>
      <c r="D222" s="24" t="s">
        <v>125</v>
      </c>
      <c r="E222" s="29"/>
      <c r="F222" s="8"/>
    </row>
    <row r="223" spans="1:6" x14ac:dyDescent="0.25">
      <c r="A223" s="16"/>
      <c r="B223" s="16"/>
      <c r="C223" s="20" t="s">
        <v>260</v>
      </c>
      <c r="D223" s="24" t="s">
        <v>261</v>
      </c>
      <c r="E223" s="29">
        <v>50000</v>
      </c>
      <c r="F223" s="29"/>
    </row>
    <row r="224" spans="1:6" x14ac:dyDescent="0.25">
      <c r="A224" s="16"/>
      <c r="B224" s="16"/>
      <c r="C224" s="20" t="s">
        <v>323</v>
      </c>
      <c r="D224" s="24" t="s">
        <v>324</v>
      </c>
      <c r="E224" s="29"/>
      <c r="F224" s="29"/>
    </row>
    <row r="225" spans="1:6" x14ac:dyDescent="0.25">
      <c r="A225" s="16"/>
      <c r="B225" s="16"/>
      <c r="C225" s="20" t="s">
        <v>262</v>
      </c>
      <c r="D225" s="24" t="s">
        <v>263</v>
      </c>
      <c r="E225" s="29"/>
      <c r="F225" s="29"/>
    </row>
    <row r="226" spans="1:6" ht="24" x14ac:dyDescent="0.25">
      <c r="A226" s="16"/>
      <c r="B226" s="16"/>
      <c r="C226" s="20" t="s">
        <v>126</v>
      </c>
      <c r="D226" s="24" t="s">
        <v>127</v>
      </c>
      <c r="E226" s="29">
        <v>73000</v>
      </c>
      <c r="F226" s="10"/>
    </row>
    <row r="227" spans="1:6" ht="24" x14ac:dyDescent="0.25">
      <c r="A227" s="16"/>
      <c r="B227" s="16"/>
      <c r="C227" s="20" t="s">
        <v>264</v>
      </c>
      <c r="D227" s="24" t="s">
        <v>265</v>
      </c>
      <c r="E227" s="29">
        <v>130000</v>
      </c>
      <c r="F227" s="8"/>
    </row>
    <row r="228" spans="1:6" x14ac:dyDescent="0.25">
      <c r="A228" s="16"/>
      <c r="B228" s="16"/>
      <c r="C228" s="20" t="s">
        <v>266</v>
      </c>
      <c r="D228" s="24" t="s">
        <v>267</v>
      </c>
      <c r="E228" s="29">
        <v>85000</v>
      </c>
      <c r="F228" s="8"/>
    </row>
    <row r="229" spans="1:6" x14ac:dyDescent="0.25">
      <c r="A229" s="16"/>
      <c r="B229" s="16" t="s">
        <v>141</v>
      </c>
      <c r="C229" s="16"/>
      <c r="D229" s="41" t="s">
        <v>194</v>
      </c>
      <c r="E229" s="55">
        <f>+E230+E231+E232+E233+E234+E235+E236</f>
        <v>7720787.4100000001</v>
      </c>
      <c r="F229" s="56">
        <f>+F232</f>
        <v>85000</v>
      </c>
    </row>
    <row r="230" spans="1:6" x14ac:dyDescent="0.25">
      <c r="A230" s="16"/>
      <c r="B230" s="16"/>
      <c r="C230" s="20" t="s">
        <v>129</v>
      </c>
      <c r="D230" s="24" t="s">
        <v>130</v>
      </c>
      <c r="E230" s="29">
        <v>600000</v>
      </c>
      <c r="F230" s="8"/>
    </row>
    <row r="231" spans="1:6" ht="24" x14ac:dyDescent="0.25">
      <c r="A231" s="16"/>
      <c r="B231" s="16"/>
      <c r="C231" s="20" t="s">
        <v>131</v>
      </c>
      <c r="D231" s="24" t="s">
        <v>132</v>
      </c>
      <c r="E231" s="29">
        <v>4500000</v>
      </c>
      <c r="F231" s="8"/>
    </row>
    <row r="232" spans="1:6" ht="24" x14ac:dyDescent="0.25">
      <c r="A232" s="16"/>
      <c r="B232" s="16"/>
      <c r="C232" s="20" t="s">
        <v>268</v>
      </c>
      <c r="D232" s="24" t="s">
        <v>269</v>
      </c>
      <c r="E232" s="29">
        <v>10000</v>
      </c>
      <c r="F232" s="8">
        <v>85000</v>
      </c>
    </row>
    <row r="233" spans="1:6" x14ac:dyDescent="0.25">
      <c r="A233" s="16"/>
      <c r="B233" s="16"/>
      <c r="C233" s="20" t="s">
        <v>270</v>
      </c>
      <c r="D233" s="24" t="s">
        <v>271</v>
      </c>
      <c r="E233" s="29">
        <v>170000</v>
      </c>
      <c r="F233" s="8"/>
    </row>
    <row r="234" spans="1:6" x14ac:dyDescent="0.25">
      <c r="A234" s="16"/>
      <c r="B234" s="16"/>
      <c r="C234" s="20" t="s">
        <v>133</v>
      </c>
      <c r="D234" s="24" t="s">
        <v>134</v>
      </c>
      <c r="E234" s="29">
        <v>1023168</v>
      </c>
      <c r="F234" s="8"/>
    </row>
    <row r="235" spans="1:6" x14ac:dyDescent="0.25">
      <c r="A235" s="16"/>
      <c r="B235" s="16"/>
      <c r="C235" s="20" t="s">
        <v>135</v>
      </c>
      <c r="D235" s="24" t="s">
        <v>136</v>
      </c>
      <c r="E235" s="29">
        <v>374238</v>
      </c>
      <c r="F235" s="8"/>
    </row>
    <row r="236" spans="1:6" x14ac:dyDescent="0.25">
      <c r="A236" s="16"/>
      <c r="B236" s="16"/>
      <c r="C236" s="20" t="s">
        <v>137</v>
      </c>
      <c r="D236" s="24" t="s">
        <v>138</v>
      </c>
      <c r="E236" s="29">
        <f>860953+182428.41</f>
        <v>1043381.41</v>
      </c>
      <c r="F236" s="8"/>
    </row>
    <row r="237" spans="1:6" x14ac:dyDescent="0.25">
      <c r="A237" s="16"/>
      <c r="B237" s="16"/>
      <c r="C237" s="20" t="s">
        <v>139</v>
      </c>
      <c r="D237" s="24" t="s">
        <v>140</v>
      </c>
      <c r="E237" s="29"/>
      <c r="F237" s="8"/>
    </row>
    <row r="238" spans="1:6" x14ac:dyDescent="0.25">
      <c r="A238" s="14">
        <v>2.6</v>
      </c>
      <c r="B238" s="19"/>
      <c r="C238" s="21"/>
      <c r="D238" s="35" t="s">
        <v>312</v>
      </c>
      <c r="E238" s="36">
        <f>+E257+E250+E247+E244+E239</f>
        <v>6550000</v>
      </c>
      <c r="F238" s="39">
        <f>+F239+F244+F247+F250+F257</f>
        <v>0</v>
      </c>
    </row>
    <row r="239" spans="1:6" x14ac:dyDescent="0.25">
      <c r="A239" s="16"/>
      <c r="B239" s="16" t="s">
        <v>161</v>
      </c>
      <c r="D239" s="41" t="s">
        <v>201</v>
      </c>
      <c r="E239" s="55">
        <f>+E241</f>
        <v>1000000</v>
      </c>
      <c r="F239" s="56">
        <f>+F240+F241+F243</f>
        <v>0</v>
      </c>
    </row>
    <row r="240" spans="1:6" x14ac:dyDescent="0.25">
      <c r="A240" s="16"/>
      <c r="B240" s="16"/>
      <c r="C240" s="20" t="s">
        <v>162</v>
      </c>
      <c r="D240" s="24" t="s">
        <v>163</v>
      </c>
      <c r="E240" s="31"/>
      <c r="F240" s="54"/>
    </row>
    <row r="241" spans="1:6" x14ac:dyDescent="0.25">
      <c r="A241" s="16"/>
      <c r="B241" s="16"/>
      <c r="C241" s="20" t="s">
        <v>164</v>
      </c>
      <c r="D241" s="24" t="s">
        <v>165</v>
      </c>
      <c r="E241" s="31">
        <v>1000000</v>
      </c>
      <c r="F241" s="54"/>
    </row>
    <row r="242" spans="1:6" x14ac:dyDescent="0.25">
      <c r="A242" s="16"/>
      <c r="B242" s="16"/>
      <c r="C242" s="20" t="s">
        <v>166</v>
      </c>
      <c r="D242" s="24" t="s">
        <v>167</v>
      </c>
      <c r="E242" s="31"/>
      <c r="F242" s="54"/>
    </row>
    <row r="243" spans="1:6" ht="24" x14ac:dyDescent="0.25">
      <c r="A243" s="16"/>
      <c r="B243" s="16"/>
      <c r="C243" s="20" t="s">
        <v>168</v>
      </c>
      <c r="D243" s="24" t="s">
        <v>169</v>
      </c>
      <c r="E243" s="31"/>
      <c r="F243" s="54"/>
    </row>
    <row r="244" spans="1:6" x14ac:dyDescent="0.25">
      <c r="A244" s="16"/>
      <c r="B244" s="16" t="s">
        <v>170</v>
      </c>
      <c r="C244" s="16"/>
      <c r="D244" s="41" t="s">
        <v>202</v>
      </c>
      <c r="E244" s="55">
        <f>+E245+E246</f>
        <v>450000</v>
      </c>
      <c r="F244" s="56">
        <f>+F246+F245</f>
        <v>0</v>
      </c>
    </row>
    <row r="245" spans="1:6" x14ac:dyDescent="0.25">
      <c r="A245" s="16"/>
      <c r="B245" s="16"/>
      <c r="C245" s="20" t="s">
        <v>171</v>
      </c>
      <c r="D245" s="24" t="s">
        <v>172</v>
      </c>
      <c r="E245" s="31">
        <v>300000</v>
      </c>
      <c r="F245" s="54"/>
    </row>
    <row r="246" spans="1:6" x14ac:dyDescent="0.25">
      <c r="A246" s="16"/>
      <c r="B246" s="16"/>
      <c r="C246" s="20" t="s">
        <v>272</v>
      </c>
      <c r="D246" s="24" t="s">
        <v>273</v>
      </c>
      <c r="E246" s="31">
        <v>150000</v>
      </c>
      <c r="F246" s="54"/>
    </row>
    <row r="247" spans="1:6" x14ac:dyDescent="0.25">
      <c r="A247" s="16"/>
      <c r="B247" s="16" t="s">
        <v>173</v>
      </c>
      <c r="D247" s="41" t="s">
        <v>203</v>
      </c>
      <c r="E247" s="55">
        <f>+E249+E248</f>
        <v>450000</v>
      </c>
      <c r="F247" s="56">
        <f>+F249+F248</f>
        <v>0</v>
      </c>
    </row>
    <row r="248" spans="1:6" x14ac:dyDescent="0.25">
      <c r="A248" s="16"/>
      <c r="B248" s="16"/>
      <c r="C248" s="20" t="s">
        <v>174</v>
      </c>
      <c r="D248" s="24" t="s">
        <v>175</v>
      </c>
      <c r="E248" s="31">
        <v>450000</v>
      </c>
      <c r="F248" s="54"/>
    </row>
    <row r="249" spans="1:6" x14ac:dyDescent="0.25">
      <c r="A249" s="16"/>
      <c r="B249" s="16"/>
      <c r="C249" s="20" t="s">
        <v>274</v>
      </c>
      <c r="D249" s="24" t="s">
        <v>275</v>
      </c>
      <c r="E249" s="29"/>
      <c r="F249" s="8"/>
    </row>
    <row r="250" spans="1:6" ht="25.5" x14ac:dyDescent="0.25">
      <c r="A250" s="16"/>
      <c r="B250" s="16" t="s">
        <v>180</v>
      </c>
      <c r="D250" s="41" t="s">
        <v>204</v>
      </c>
      <c r="E250" s="55">
        <f>+E251+E252</f>
        <v>2650000</v>
      </c>
      <c r="F250" s="56">
        <f>+F251</f>
        <v>0</v>
      </c>
    </row>
    <row r="251" spans="1:6" x14ac:dyDescent="0.25">
      <c r="A251" s="16"/>
      <c r="B251" s="16"/>
      <c r="C251" s="16"/>
      <c r="D251" s="24" t="s">
        <v>277</v>
      </c>
      <c r="E251" s="31">
        <v>150000</v>
      </c>
      <c r="F251" s="54"/>
    </row>
    <row r="252" spans="1:6" ht="24" x14ac:dyDescent="0.25">
      <c r="A252" s="16"/>
      <c r="B252" s="16"/>
      <c r="C252" s="20" t="s">
        <v>276</v>
      </c>
      <c r="D252" s="24" t="s">
        <v>279</v>
      </c>
      <c r="E252" s="31">
        <v>2500000</v>
      </c>
      <c r="F252" s="54"/>
    </row>
    <row r="253" spans="1:6" ht="24" x14ac:dyDescent="0.25">
      <c r="A253" s="16"/>
      <c r="B253" s="16"/>
      <c r="C253" s="20" t="s">
        <v>278</v>
      </c>
      <c r="D253" s="24" t="s">
        <v>281</v>
      </c>
      <c r="E253" s="31"/>
      <c r="F253" s="54"/>
    </row>
    <row r="254" spans="1:6" ht="24" x14ac:dyDescent="0.25">
      <c r="A254" s="16"/>
      <c r="B254" s="16"/>
      <c r="C254" s="20" t="s">
        <v>280</v>
      </c>
      <c r="D254" s="24" t="s">
        <v>283</v>
      </c>
      <c r="E254" s="31"/>
      <c r="F254" s="54"/>
    </row>
    <row r="255" spans="1:6" x14ac:dyDescent="0.25">
      <c r="A255" s="16"/>
      <c r="B255" s="16"/>
      <c r="C255" s="20" t="s">
        <v>282</v>
      </c>
      <c r="D255" s="24" t="s">
        <v>182</v>
      </c>
      <c r="E255" s="31"/>
      <c r="F255" s="54"/>
    </row>
    <row r="256" spans="1:6" x14ac:dyDescent="0.25">
      <c r="A256" s="16"/>
      <c r="B256" s="16"/>
      <c r="C256" s="20" t="s">
        <v>181</v>
      </c>
      <c r="D256" s="24" t="s">
        <v>285</v>
      </c>
      <c r="E256" s="31"/>
      <c r="F256" s="54"/>
    </row>
    <row r="257" spans="1:6" x14ac:dyDescent="0.25">
      <c r="A257" s="16"/>
      <c r="B257" s="16" t="s">
        <v>290</v>
      </c>
      <c r="C257" s="20" t="s">
        <v>284</v>
      </c>
      <c r="D257" s="41" t="s">
        <v>299</v>
      </c>
      <c r="E257" s="55">
        <f>+E258+E259</f>
        <v>2000000</v>
      </c>
      <c r="F257" s="56">
        <f>+F259+F258</f>
        <v>0</v>
      </c>
    </row>
    <row r="258" spans="1:6" x14ac:dyDescent="0.25">
      <c r="A258" s="16"/>
      <c r="B258" s="16"/>
      <c r="C258" s="20" t="s">
        <v>286</v>
      </c>
      <c r="D258" s="24" t="s">
        <v>287</v>
      </c>
      <c r="E258" s="29">
        <v>150000</v>
      </c>
      <c r="F258" s="10"/>
    </row>
    <row r="259" spans="1:6" x14ac:dyDescent="0.25">
      <c r="A259" s="16"/>
      <c r="B259" s="16"/>
      <c r="C259" s="20" t="s">
        <v>288</v>
      </c>
      <c r="D259" s="24" t="s">
        <v>289</v>
      </c>
      <c r="E259" s="29">
        <v>1850000</v>
      </c>
      <c r="F259" s="8"/>
    </row>
    <row r="260" spans="1:6" x14ac:dyDescent="0.25">
      <c r="A260" s="14">
        <v>2.7</v>
      </c>
      <c r="B260" s="19"/>
      <c r="C260" s="21"/>
      <c r="D260" s="35" t="s">
        <v>313</v>
      </c>
      <c r="E260" s="36">
        <f>+E261</f>
        <v>0</v>
      </c>
      <c r="F260" s="37">
        <f>+F261</f>
        <v>0</v>
      </c>
    </row>
    <row r="261" spans="1:6" x14ac:dyDescent="0.25">
      <c r="A261" s="16"/>
      <c r="B261" s="16" t="s">
        <v>293</v>
      </c>
      <c r="D261" s="41" t="s">
        <v>300</v>
      </c>
      <c r="E261" s="30">
        <f>+E262</f>
        <v>0</v>
      </c>
      <c r="F261" s="7">
        <f>+F262</f>
        <v>0</v>
      </c>
    </row>
    <row r="262" spans="1:6" ht="15.75" thickBot="1" x14ac:dyDescent="0.3">
      <c r="A262" s="18"/>
      <c r="B262" s="18"/>
      <c r="C262" s="22" t="s">
        <v>291</v>
      </c>
      <c r="D262" s="27" t="s">
        <v>292</v>
      </c>
      <c r="E262" s="32"/>
      <c r="F262" s="11"/>
    </row>
    <row r="263" spans="1:6" ht="17.25" thickBot="1" x14ac:dyDescent="0.3">
      <c r="A263" s="65"/>
      <c r="B263" s="66"/>
      <c r="C263" s="66"/>
      <c r="D263" s="12" t="s">
        <v>301</v>
      </c>
      <c r="E263" s="40">
        <f>+E260+E238+E187+E142+E116+E99+E68+E33+E13</f>
        <v>1946970146.6799998</v>
      </c>
      <c r="F263" s="40">
        <f>+F260+F238+F187+F142+F116+F99+F68+F33+F13</f>
        <v>172310479.74000001</v>
      </c>
    </row>
    <row r="267" spans="1:6" x14ac:dyDescent="0.25">
      <c r="A267" s="44"/>
      <c r="B267" s="43" t="s">
        <v>302</v>
      </c>
      <c r="D267" s="43" t="s">
        <v>303</v>
      </c>
      <c r="E267" s="67" t="s">
        <v>304</v>
      </c>
      <c r="F267" s="72"/>
    </row>
    <row r="268" spans="1:6" x14ac:dyDescent="0.25">
      <c r="A268" s="42"/>
      <c r="B268" s="43" t="s">
        <v>305</v>
      </c>
      <c r="C268" s="44"/>
      <c r="D268" s="43" t="s">
        <v>306</v>
      </c>
      <c r="E268" s="67" t="s">
        <v>307</v>
      </c>
      <c r="F268" s="72"/>
    </row>
    <row r="269" spans="1:6" x14ac:dyDescent="0.25">
      <c r="A269" s="42"/>
      <c r="B269" s="43" t="s">
        <v>308</v>
      </c>
      <c r="C269" s="42"/>
      <c r="D269" s="43" t="s">
        <v>309</v>
      </c>
      <c r="E269" s="67" t="s">
        <v>314</v>
      </c>
      <c r="F269" s="68"/>
    </row>
    <row r="270" spans="1:6" x14ac:dyDescent="0.25">
      <c r="A270" s="42"/>
      <c r="B270" s="42"/>
      <c r="C270" s="42"/>
      <c r="D270" s="42"/>
      <c r="E270" s="43"/>
    </row>
    <row r="271" spans="1:6" ht="39.75" customHeight="1" x14ac:dyDescent="0.25">
      <c r="A271" s="44"/>
      <c r="B271" s="43"/>
      <c r="C271" s="42"/>
      <c r="D271" s="44"/>
      <c r="E271" s="43"/>
      <c r="F271" s="44"/>
    </row>
    <row r="272" spans="1:6" x14ac:dyDescent="0.25">
      <c r="A272" s="42"/>
      <c r="B272" s="43"/>
      <c r="C272" s="44"/>
      <c r="D272" s="42"/>
      <c r="E272" s="43"/>
      <c r="F272" s="42"/>
    </row>
    <row r="273" spans="1:6" x14ac:dyDescent="0.25">
      <c r="A273" s="42"/>
      <c r="B273" s="43"/>
      <c r="C273" s="42"/>
      <c r="D273" s="42"/>
      <c r="E273" s="43"/>
      <c r="F273" s="42"/>
    </row>
    <row r="274" spans="1:6" x14ac:dyDescent="0.25">
      <c r="C274" s="42"/>
    </row>
  </sheetData>
  <mergeCells count="9">
    <mergeCell ref="E269:F269"/>
    <mergeCell ref="A10:F10"/>
    <mergeCell ref="A6:F6"/>
    <mergeCell ref="A7:F7"/>
    <mergeCell ref="A4:F4"/>
    <mergeCell ref="A8:F8"/>
    <mergeCell ref="A9:F9"/>
    <mergeCell ref="E267:F267"/>
    <mergeCell ref="E268:F268"/>
  </mergeCells>
  <pageMargins left="0.11811023622047245" right="0.11811023622047245" top="0.35433070866141736" bottom="0.35433070866141736" header="0.31496062992125984" footer="0.31496062992125984"/>
  <pageSetup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bibiana_segura</dc:creator>
  <cp:lastModifiedBy>bibiana_segura</cp:lastModifiedBy>
  <cp:lastPrinted>2018-03-05T16:15:26Z</cp:lastPrinted>
  <dcterms:created xsi:type="dcterms:W3CDTF">2017-09-05T12:26:40Z</dcterms:created>
  <dcterms:modified xsi:type="dcterms:W3CDTF">2018-04-11T12:54:42Z</dcterms:modified>
</cp:coreProperties>
</file>